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NEYLA LIZETH OME\GESTION DE CARTERAS 2025\CARTERAS PENDIENTES ABRIL 2025\NIT 890982264_E.S.E. HOSP SAN JUAN DE DIOS DE SANTA FE DE ANTIOQUIA\"/>
    </mc:Choice>
  </mc:AlternateContent>
  <xr:revisionPtr revIDLastSave="0" documentId="13_ncr:1_{E5432057-439F-4336-B10A-3A0119F32A79}" xr6:coauthVersionLast="47" xr6:coauthVersionMax="47" xr10:uidLastSave="{00000000-0000-0000-0000-000000000000}"/>
  <bookViews>
    <workbookView xWindow="-110" yWindow="-110" windowWidth="19420" windowHeight="11500" activeTab="2" xr2:uid="{43438D6E-5CCA-4F00-A36B-77CA3A0B8F3B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  <externalReference r:id="rId7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4" l="1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17" i="4" s="1"/>
  <c r="H18" i="4"/>
  <c r="H17" i="4" s="1"/>
  <c r="C17" i="4"/>
  <c r="I30" i="3"/>
  <c r="H30" i="3"/>
  <c r="I28" i="3"/>
  <c r="H28" i="3"/>
  <c r="I25" i="3"/>
  <c r="H25" i="3"/>
  <c r="H32" i="3" s="1"/>
  <c r="H33" i="3" s="1"/>
  <c r="C11" i="4"/>
  <c r="C9" i="3"/>
  <c r="C9" i="4" s="1"/>
  <c r="I32" i="3" l="1"/>
  <c r="I33" i="3" s="1"/>
  <c r="H24" i="4"/>
  <c r="I24" i="4"/>
  <c r="O2" i="2"/>
  <c r="I1" i="2"/>
  <c r="J1" i="2"/>
  <c r="P1" i="2"/>
  <c r="Y1" i="2"/>
  <c r="Z1" i="2"/>
  <c r="AA1" i="2"/>
  <c r="AC1" i="2"/>
  <c r="AJ1" i="2"/>
  <c r="AK1" i="2"/>
  <c r="AL1" i="2"/>
  <c r="AM1" i="2"/>
  <c r="AN1" i="2"/>
  <c r="AO1" i="2"/>
  <c r="AP1" i="2"/>
  <c r="AQ1" i="2"/>
  <c r="AR1" i="2"/>
  <c r="AS1" i="2"/>
  <c r="I4" i="1"/>
  <c r="N1" i="2" l="1"/>
</calcChain>
</file>

<file path=xl/sharedStrings.xml><?xml version="1.0" encoding="utf-8"?>
<sst xmlns="http://schemas.openxmlformats.org/spreadsheetml/2006/main" count="151" uniqueCount="113">
  <si>
    <t>NIT IPS</t>
  </si>
  <si>
    <t>Nombre IPS</t>
  </si>
  <si>
    <t>Prefijo Factura</t>
  </si>
  <si>
    <t>Numero Factura</t>
  </si>
  <si>
    <t>Edad de la cartera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</si>
  <si>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</si>
  <si>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</si>
  <si>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</si>
  <si>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</si>
  <si>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</si>
  <si>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</si>
  <si>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</si>
  <si>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</si>
  <si>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 xml:space="preserve">ese hospital san juan de dios </t>
  </si>
  <si>
    <t>FE</t>
  </si>
  <si>
    <t>MAYOR A 360 DIAS</t>
  </si>
  <si>
    <t>EVENTO</t>
  </si>
  <si>
    <t xml:space="preserve">santa fe de antioquia </t>
  </si>
  <si>
    <t>urgencias</t>
  </si>
  <si>
    <t>N/A</t>
  </si>
  <si>
    <t>MAYOR A 180 DIAS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</si>
  <si>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</si>
  <si>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</si>
  <si>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</si>
  <si>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</si>
  <si>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</si>
  <si>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</si>
  <si>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</si>
  <si>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</si>
  <si>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</si>
  <si>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</si>
  <si>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</si>
  <si>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</si>
  <si>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</si>
  <si>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</si>
  <si>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GLOSA PDTE</t>
  </si>
  <si>
    <t>GLOSA ACEPTADA</t>
  </si>
  <si>
    <t>DEVOLUCION</t>
  </si>
  <si>
    <t>Observacion 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</si>
  <si>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</si>
  <si>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</si>
  <si>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</si>
  <si>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</si>
  <si>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</si>
  <si>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</si>
  <si>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</si>
  <si>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</si>
  <si>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</si>
  <si>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</si>
  <si>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</si>
  <si>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</si>
  <si>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</si>
  <si>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</si>
  <si>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</si>
  <si>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</si>
  <si>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</si>
  <si>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</si>
  <si>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</si>
  <si>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</si>
  <si>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E.S.E. HOSP SAN JUAN DE DIOS DE SANTA FE DE ANTIOQUIA</t>
  </si>
  <si>
    <t>FE570912</t>
  </si>
  <si>
    <t>890982264_FE570912</t>
  </si>
  <si>
    <t>Factura Devuelta</t>
  </si>
  <si>
    <t>Devuelta</t>
  </si>
  <si>
    <t>181-360</t>
  </si>
  <si>
    <t xml:space="preserve">AUT: SE REALIZA DEVOLUCIÓN DE FACTURA CON SOPORTES COMPLETOS, FACTURA NO CUENTA CON AUTORIZACIÓN PARA LOS SERVICIOS FACTURADOS, FAVOR COMUNICARSE CON EL ÁREA  ENCARGADA, SOLICITARLA A LA CAP, CORREO ELECTRÓNICO: autorizacionescap@epsdelagente.com.co  </t>
  </si>
  <si>
    <t>AUT: SE REALIZA DEVOLUCIÓN DE FACTURA CON SOPORTES COMPLETOS, FACTURA NO CUENTA CON AUTORIZACIÓN PARA LOS SERVICIOS FACTURADOS, FAVOR COMUNICARSE CON EL ÁREA ENCARGADA, SOLICITARLA A LA CAP, CORREO ELECTRÓNICO: autorizacionescap@epsdelagente.com.co</t>
  </si>
  <si>
    <t>AUTORIZACION</t>
  </si>
  <si>
    <t>Urgencias</t>
  </si>
  <si>
    <t>FE643894</t>
  </si>
  <si>
    <t>890982264_FE643894</t>
  </si>
  <si>
    <t>Factura No Radicada</t>
  </si>
  <si>
    <t>Para cargar RIPS o soportes</t>
  </si>
  <si>
    <t>No radicada</t>
  </si>
  <si>
    <t>Factura devuelta</t>
  </si>
  <si>
    <t>Factura no radicada</t>
  </si>
  <si>
    <t>FOR-CSA-018</t>
  </si>
  <si>
    <t>HOJA 1 DE 1</t>
  </si>
  <si>
    <t>RESUMEN DE CARTERA REVISADA POR LA EPS</t>
  </si>
  <si>
    <t>VERSION 2</t>
  </si>
  <si>
    <t>Con Corte al dia: 31/03/2025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</si>
  <si>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</si>
  <si>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</si>
  <si>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</si>
  <si>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</si>
  <si>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</si>
  <si>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</si>
  <si>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</si>
  <si>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</si>
  <si>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</si>
  <si>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</si>
  <si>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</si>
  <si>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</si>
  <si>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</si>
  <si>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</si>
  <si>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</si>
  <si>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</si>
  <si>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>Lizeth Ome G.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</si>
  <si>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</si>
  <si>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</si>
  <si>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</si>
  <si>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</si>
  <si>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</si>
  <si>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</si>
  <si>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</si>
  <si>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</si>
  <si>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</si>
  <si>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</si>
  <si>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</si>
  <si>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</si>
  <si>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E.S.E. HOSP SAN JUAN DE DIOS DE SANTA FE DE ANTIOQUIA</t>
  </si>
  <si>
    <t>NIT: 890982264</t>
  </si>
  <si>
    <t>A continuacion me permito remitir nuestra respuesta al estado de cartera presentado en la fecha: 11/04/2025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</si>
</sst>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"/>
    <numFmt numFmtId="165" formatCode="_-&quot;$&quot;\ * #,##0_-;\-&quot;$&quot;\ * #,##0_-;_-&quot;$&quot;\ * &quot;-&quot;??_-;_-@_-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4" x14ac:knownFonts="1">
    <font>
      <sz val="11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808080"/>
      <name val="Calibri"/>
      <family val="2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0" fontId="9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0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14" fontId="2" fillId="0" borderId="2" xfId="0" applyNumberFormat="1" applyFont="1" applyBorder="1" applyAlignment="1">
      <alignment vertical="center"/>
    </xf>
    <xf numFmtId="14" fontId="2" fillId="0" borderId="3" xfId="0" applyNumberFormat="1" applyFont="1" applyBorder="1" applyAlignment="1">
      <alignment vertical="center"/>
    </xf>
    <xf numFmtId="3" fontId="2" fillId="0" borderId="3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16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4" fontId="8" fillId="4" borderId="1" xfId="1" applyNumberFormat="1" applyFont="1" applyFill="1" applyBorder="1" applyAlignment="1">
      <alignment horizontal="center" vertical="center" wrapText="1"/>
    </xf>
    <xf numFmtId="0" fontId="8" fillId="4" borderId="1" xfId="1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166" fontId="8" fillId="3" borderId="1" xfId="1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5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horizontal="left" vertical="center"/>
    </xf>
    <xf numFmtId="14" fontId="7" fillId="0" borderId="1" xfId="0" applyNumberFormat="1" applyFont="1" applyBorder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0" xfId="0" applyFont="1"/>
    <xf numFmtId="0" fontId="10" fillId="0" borderId="0" xfId="2" applyFont="1"/>
    <xf numFmtId="0" fontId="10" fillId="0" borderId="4" xfId="2" applyFont="1" applyBorder="1" applyAlignment="1">
      <alignment horizontal="centerContinuous"/>
    </xf>
    <xf numFmtId="0" fontId="10" fillId="0" borderId="5" xfId="2" applyFont="1" applyBorder="1" applyAlignment="1">
      <alignment horizontal="centerContinuous"/>
    </xf>
    <xf numFmtId="0" fontId="11" fillId="0" borderId="4" xfId="2" applyFont="1" applyBorder="1" applyAlignment="1">
      <alignment horizontal="center" vertical="center"/>
    </xf>
    <xf numFmtId="0" fontId="11" fillId="0" borderId="6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1" fillId="0" borderId="7" xfId="2" applyFont="1" applyBorder="1" applyAlignment="1">
      <alignment horizontal="center" vertical="center"/>
    </xf>
    <xf numFmtId="0" fontId="10" fillId="0" borderId="8" xfId="2" applyFont="1" applyBorder="1" applyAlignment="1">
      <alignment horizontal="centerContinuous"/>
    </xf>
    <xf numFmtId="0" fontId="10" fillId="0" borderId="9" xfId="2" applyFont="1" applyBorder="1" applyAlignment="1">
      <alignment horizontal="centerContinuous"/>
    </xf>
    <xf numFmtId="0" fontId="11" fillId="0" borderId="10" xfId="2" applyFont="1" applyBorder="1" applyAlignment="1">
      <alignment horizontal="center" vertical="center"/>
    </xf>
    <xf numFmtId="0" fontId="11" fillId="0" borderId="11" xfId="2" applyFont="1" applyBorder="1" applyAlignment="1">
      <alignment horizontal="center" vertical="center"/>
    </xf>
    <xf numFmtId="0" fontId="11" fillId="0" borderId="12" xfId="2" applyFont="1" applyBorder="1" applyAlignment="1">
      <alignment horizontal="center" vertical="center"/>
    </xf>
    <xf numFmtId="0" fontId="11" fillId="0" borderId="13" xfId="2" applyFont="1" applyBorder="1" applyAlignment="1">
      <alignment horizontal="center" vertical="center"/>
    </xf>
    <xf numFmtId="0" fontId="11" fillId="0" borderId="4" xfId="2" applyFont="1" applyBorder="1" applyAlignment="1">
      <alignment horizontal="centerContinuous" vertical="center"/>
    </xf>
    <xf numFmtId="0" fontId="11" fillId="0" borderId="6" xfId="2" applyFont="1" applyBorder="1" applyAlignment="1">
      <alignment horizontal="centerContinuous" vertical="center"/>
    </xf>
    <xf numFmtId="0" fontId="11" fillId="0" borderId="5" xfId="2" applyFont="1" applyBorder="1" applyAlignment="1">
      <alignment horizontal="centerContinuous" vertical="center"/>
    </xf>
    <xf numFmtId="0" fontId="11" fillId="0" borderId="7" xfId="2" applyFont="1" applyBorder="1" applyAlignment="1">
      <alignment horizontal="centerContinuous" vertical="center"/>
    </xf>
    <xf numFmtId="0" fontId="11" fillId="0" borderId="8" xfId="2" applyFont="1" applyBorder="1" applyAlignment="1">
      <alignment horizontal="centerContinuous" vertical="center"/>
    </xf>
    <xf numFmtId="0" fontId="11" fillId="0" borderId="0" xfId="2" applyFont="1" applyAlignment="1">
      <alignment horizontal="centerContinuous" vertical="center"/>
    </xf>
    <xf numFmtId="0" fontId="11" fillId="0" borderId="14" xfId="2" applyFont="1" applyBorder="1" applyAlignment="1">
      <alignment horizontal="centerContinuous" vertical="center"/>
    </xf>
    <xf numFmtId="0" fontId="10" fillId="0" borderId="10" xfId="2" applyFont="1" applyBorder="1" applyAlignment="1">
      <alignment horizontal="centerContinuous"/>
    </xf>
    <xf numFmtId="0" fontId="10" fillId="0" borderId="12" xfId="2" applyFont="1" applyBorder="1" applyAlignment="1">
      <alignment horizontal="centerContinuous"/>
    </xf>
    <xf numFmtId="0" fontId="11" fillId="0" borderId="10" xfId="2" applyFont="1" applyBorder="1" applyAlignment="1">
      <alignment horizontal="centerContinuous" vertical="center"/>
    </xf>
    <xf numFmtId="0" fontId="11" fillId="0" borderId="11" xfId="2" applyFont="1" applyBorder="1" applyAlignment="1">
      <alignment horizontal="centerContinuous" vertical="center"/>
    </xf>
    <xf numFmtId="0" fontId="11" fillId="0" borderId="12" xfId="2" applyFont="1" applyBorder="1" applyAlignment="1">
      <alignment horizontal="centerContinuous" vertical="center"/>
    </xf>
    <xf numFmtId="0" fontId="11" fillId="0" borderId="13" xfId="2" applyFont="1" applyBorder="1" applyAlignment="1">
      <alignment horizontal="centerContinuous" vertical="center"/>
    </xf>
    <xf numFmtId="0" fontId="10" fillId="0" borderId="8" xfId="2" applyFont="1" applyBorder="1"/>
    <xf numFmtId="0" fontId="10" fillId="0" borderId="9" xfId="2" applyFont="1" applyBorder="1"/>
    <xf numFmtId="0" fontId="11" fillId="0" borderId="0" xfId="2" applyFont="1"/>
    <xf numFmtId="14" fontId="10" fillId="0" borderId="0" xfId="2" applyNumberFormat="1" applyFont="1"/>
    <xf numFmtId="167" fontId="10" fillId="0" borderId="0" xfId="2" applyNumberFormat="1" applyFont="1"/>
    <xf numFmtId="14" fontId="10" fillId="0" borderId="0" xfId="2" applyNumberFormat="1" applyFont="1" applyAlignment="1">
      <alignment horizontal="left"/>
    </xf>
    <xf numFmtId="1" fontId="11" fillId="0" borderId="0" xfId="3" applyNumberFormat="1" applyFont="1" applyAlignment="1">
      <alignment horizontal="center" vertical="center"/>
    </xf>
    <xf numFmtId="164" fontId="11" fillId="0" borderId="0" xfId="2" applyNumberFormat="1" applyFont="1" applyAlignment="1">
      <alignment horizontal="center" vertical="center"/>
    </xf>
    <xf numFmtId="1" fontId="11" fillId="0" borderId="0" xfId="2" applyNumberFormat="1" applyFont="1" applyAlignment="1">
      <alignment horizontal="center"/>
    </xf>
    <xf numFmtId="168" fontId="11" fillId="0" borderId="0" xfId="2" applyNumberFormat="1" applyFont="1" applyAlignment="1">
      <alignment horizontal="right"/>
    </xf>
    <xf numFmtId="1" fontId="10" fillId="0" borderId="0" xfId="2" applyNumberFormat="1" applyFont="1" applyAlignment="1">
      <alignment horizontal="center"/>
    </xf>
    <xf numFmtId="168" fontId="10" fillId="0" borderId="0" xfId="2" applyNumberFormat="1" applyFont="1" applyAlignment="1">
      <alignment horizontal="right"/>
    </xf>
    <xf numFmtId="1" fontId="10" fillId="0" borderId="11" xfId="2" applyNumberFormat="1" applyFont="1" applyBorder="1" applyAlignment="1">
      <alignment horizontal="center"/>
    </xf>
    <xf numFmtId="168" fontId="10" fillId="0" borderId="11" xfId="2" applyNumberFormat="1" applyFont="1" applyBorder="1" applyAlignment="1">
      <alignment horizontal="right"/>
    </xf>
    <xf numFmtId="0" fontId="10" fillId="0" borderId="0" xfId="2" applyFont="1" applyAlignment="1">
      <alignment horizontal="center"/>
    </xf>
    <xf numFmtId="1" fontId="11" fillId="0" borderId="15" xfId="2" applyNumberFormat="1" applyFont="1" applyBorder="1" applyAlignment="1">
      <alignment horizontal="center"/>
    </xf>
    <xf numFmtId="168" fontId="11" fillId="0" borderId="15" xfId="2" applyNumberFormat="1" applyFont="1" applyBorder="1" applyAlignment="1">
      <alignment horizontal="right"/>
    </xf>
    <xf numFmtId="168" fontId="10" fillId="0" borderId="0" xfId="2" applyNumberFormat="1" applyFont="1"/>
    <xf numFmtId="168" fontId="11" fillId="0" borderId="11" xfId="2" applyNumberFormat="1" applyFont="1" applyBorder="1"/>
    <xf numFmtId="168" fontId="10" fillId="0" borderId="11" xfId="2" applyNumberFormat="1" applyFont="1" applyBorder="1"/>
    <xf numFmtId="168" fontId="11" fillId="0" borderId="0" xfId="2" applyNumberFormat="1" applyFont="1"/>
    <xf numFmtId="0" fontId="12" fillId="0" borderId="0" xfId="2" applyFont="1" applyAlignment="1">
      <alignment horizontal="center" vertical="center" wrapText="1"/>
    </xf>
    <xf numFmtId="0" fontId="10" fillId="0" borderId="10" xfId="2" applyFont="1" applyBorder="1"/>
    <xf numFmtId="0" fontId="10" fillId="0" borderId="11" xfId="2" applyFont="1" applyBorder="1"/>
    <xf numFmtId="0" fontId="10" fillId="0" borderId="12" xfId="2" applyFont="1" applyBorder="1"/>
    <xf numFmtId="0" fontId="11" fillId="0" borderId="8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10" fillId="8" borderId="0" xfId="2" applyFont="1" applyFill="1"/>
    <xf numFmtId="0" fontId="11" fillId="0" borderId="0" xfId="2" applyFont="1" applyAlignment="1">
      <alignment horizontal="center"/>
    </xf>
    <xf numFmtId="1" fontId="11" fillId="0" borderId="0" xfId="3" applyNumberFormat="1" applyFont="1" applyAlignment="1">
      <alignment horizontal="right"/>
    </xf>
    <xf numFmtId="169" fontId="11" fillId="0" borderId="0" xfId="4" applyNumberFormat="1" applyFont="1" applyAlignment="1">
      <alignment horizontal="right"/>
    </xf>
    <xf numFmtId="1" fontId="10" fillId="0" borderId="0" xfId="3" applyNumberFormat="1" applyFont="1" applyAlignment="1">
      <alignment horizontal="right"/>
    </xf>
    <xf numFmtId="169" fontId="10" fillId="0" borderId="0" xfId="4" applyNumberFormat="1" applyFont="1" applyAlignment="1">
      <alignment horizontal="right"/>
    </xf>
    <xf numFmtId="170" fontId="10" fillId="0" borderId="15" xfId="4" applyNumberFormat="1" applyFont="1" applyBorder="1" applyAlignment="1">
      <alignment horizontal="center"/>
    </xf>
    <xf numFmtId="169" fontId="10" fillId="0" borderId="15" xfId="4" applyNumberFormat="1" applyFont="1" applyBorder="1" applyAlignment="1">
      <alignment horizontal="right"/>
    </xf>
    <xf numFmtId="0" fontId="13" fillId="0" borderId="0" xfId="0" applyFont="1" applyAlignment="1">
      <alignment horizontal="center" vertical="center" wrapText="1"/>
    </xf>
    <xf numFmtId="164" fontId="6" fillId="0" borderId="0" xfId="1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6" fillId="0" borderId="0" xfId="1" applyNumberFormat="1" applyFont="1" applyAlignment="1">
      <alignment horizontal="center"/>
    </xf>
    <xf numFmtId="0" fontId="0" fillId="0" borderId="0" xfId="0" applyAlignment="1">
      <alignment horizontal="center"/>
    </xf>
  </cellXfs>
  <cellStyles count="5">
    <cellStyle name="Millares 2 2" xfId="4" xr:uid="{E7CECF5E-3D29-4FE7-935C-69856967BDD9}"/>
    <cellStyle name="Millares 3" xfId="3" xr:uid="{DD8DF0F8-E3D1-4795-81F7-3E8B429CF875}"/>
    <cellStyle name="Moneda" xfId="1" builtinId="4"/>
    <cellStyle name="Normal" xfId="0" builtinId="0"/>
    <cellStyle name="Normal 2 2" xfId="2" xr:uid="{FAF0FE0C-421D-4905-9B92-55065A5E5112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393CE91-18A2-48C0-B0A5-2A3C0AF193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CA670B44-3200-49C6-A12D-582F3F826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7484C32E-67A6-4F7E-9B90-37CA9986C6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50D6ACB-2EFF-4BCE-A354-25F0A2A987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ilo\Areas\CxPSalud\CARTERA\GESTORES%20DE%20CARTERA\NEYLA%20LIZETH%20OME\GESTION%20DE%20CARTERAS%202025\3.%20MACRO%20ABRIL%202025.xlsx" TargetMode="External"/><Relationship Id="rId1" Type="http://schemas.openxmlformats.org/officeDocument/2006/relationships/externalLinkPath" Target="/CxPSalud/CARTERA/GESTORES%20DE%20CARTERA/NEYLA%20LIZETH%20OME/GESTION%20DE%20CARTERAS%202025/3.%20MACRO%20ABRIL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OS BOXALUD"/>
      <sheetName val="FESTIVOS"/>
      <sheetName val="TD"/>
      <sheetName val="MACRO ABRIL"/>
      <sheetName val="CARPETAS"/>
      <sheetName val="ESTRUCTURA"/>
      <sheetName val="FOR-CSA-018"/>
      <sheetName val="CIRCULAR 030"/>
      <sheetName val="FOR-CSA-0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620AF-91FE-483A-BD80-534E3ED3F167}">
  <dimension ref="A1:M4"/>
  <sheetViews>
    <sheetView workbookViewId="0">
      <selection activeCell="I4" sqref="I4"/>
    </sheetView>
  </sheetViews>
  <sheetFormatPr baseColWidth="10" defaultRowHeight="14.5" x14ac:dyDescent="0.35"/>
  <sheetData>
    <row r="1" spans="1:13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35">
      <c r="A2" s="2">
        <v>890982264</v>
      </c>
      <c r="B2" s="2" t="s">
        <v>13</v>
      </c>
      <c r="C2" s="3" t="s">
        <v>14</v>
      </c>
      <c r="D2" s="3">
        <v>570912</v>
      </c>
      <c r="E2" s="2" t="s">
        <v>15</v>
      </c>
      <c r="F2" s="4">
        <v>45316</v>
      </c>
      <c r="G2" s="5">
        <v>45497</v>
      </c>
      <c r="H2" s="6">
        <v>1552404</v>
      </c>
      <c r="I2" s="7">
        <v>1552404</v>
      </c>
      <c r="J2" s="8" t="s">
        <v>16</v>
      </c>
      <c r="K2" s="9" t="s">
        <v>17</v>
      </c>
      <c r="L2" s="8" t="s">
        <v>18</v>
      </c>
      <c r="M2" s="2" t="s">
        <v>19</v>
      </c>
    </row>
    <row r="3" spans="1:13" x14ac:dyDescent="0.35">
      <c r="A3" s="2">
        <v>890982264</v>
      </c>
      <c r="B3" s="2" t="s">
        <v>13</v>
      </c>
      <c r="C3" s="3" t="s">
        <v>14</v>
      </c>
      <c r="D3" s="3">
        <v>643894</v>
      </c>
      <c r="E3" s="2" t="s">
        <v>20</v>
      </c>
      <c r="F3" s="4">
        <v>45448</v>
      </c>
      <c r="G3" s="5">
        <v>45622</v>
      </c>
      <c r="H3" s="6">
        <v>275257</v>
      </c>
      <c r="I3" s="7">
        <v>275257</v>
      </c>
      <c r="J3" s="8" t="s">
        <v>16</v>
      </c>
      <c r="K3" s="9" t="s">
        <v>17</v>
      </c>
      <c r="L3" s="8" t="s">
        <v>18</v>
      </c>
      <c r="M3" s="2" t="s">
        <v>19</v>
      </c>
    </row>
    <row r="4" spans="1:13" x14ac:dyDescent="0.35">
      <c r="I4">
        <f>SUM(I2:I3)</f>
        <v>1827661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B10FB-D7F0-4B77-829E-58BEB36B2D12}">
  <dimension ref="A1:AX4"/>
  <sheetViews>
    <sheetView workbookViewId="0">
      <selection activeCell="J1" sqref="J1"/>
    </sheetView>
  </sheetViews>
  <sheetFormatPr baseColWidth="10" defaultRowHeight="14.5" x14ac:dyDescent="0.35"/>
  <cols>
    <col min="30" max="30" width="11.6328125" customWidth="1"/>
    <col min="40" max="40" width="13.453125" customWidth="1"/>
    <col min="42" max="42" width="13.54296875" customWidth="1"/>
    <col min="47" max="47" width="13.08984375" customWidth="1"/>
    <col min="48" max="48" width="13.1796875" customWidth="1"/>
    <col min="50" max="50" width="12.54296875" customWidth="1"/>
  </cols>
  <sheetData>
    <row r="1" spans="1:50" s="102" customFormat="1" x14ac:dyDescent="0.35">
      <c r="A1" s="10">
        <v>45747</v>
      </c>
      <c r="B1" s="11"/>
      <c r="C1" s="11"/>
      <c r="D1" s="11"/>
      <c r="E1" s="11"/>
      <c r="F1" s="11"/>
      <c r="G1" s="12"/>
      <c r="H1" s="12"/>
      <c r="I1" s="96">
        <f>+SUBTOTAL(9,I3:I26698)</f>
        <v>1827661</v>
      </c>
      <c r="J1" s="96">
        <f>+SUBTOTAL(9,J3:J26698)</f>
        <v>1827661</v>
      </c>
      <c r="K1" s="11"/>
      <c r="L1" s="11"/>
      <c r="M1" s="11"/>
      <c r="N1" s="97">
        <f>+J1-SUM(AJ1:AR1)</f>
        <v>0</v>
      </c>
      <c r="O1" s="98"/>
      <c r="P1" s="96">
        <f>+SUBTOTAL(9,P3:P26698)</f>
        <v>0</v>
      </c>
      <c r="Q1" s="99"/>
      <c r="R1" s="98"/>
      <c r="S1" s="12"/>
      <c r="T1" s="12"/>
      <c r="U1" s="12"/>
      <c r="V1" s="12"/>
      <c r="W1" s="98"/>
      <c r="X1" s="98"/>
      <c r="Y1" s="96">
        <f t="shared" ref="Y1:AA1" si="0">+SUBTOTAL(9,Y3:Y26698)</f>
        <v>1827661</v>
      </c>
      <c r="Z1" s="96">
        <f t="shared" si="0"/>
        <v>1827661</v>
      </c>
      <c r="AA1" s="96">
        <f t="shared" si="0"/>
        <v>1552404</v>
      </c>
      <c r="AB1" s="98"/>
      <c r="AC1" s="96">
        <f t="shared" ref="AC1" si="1">+SUBTOTAL(9,AC3:AC26698)</f>
        <v>1552404</v>
      </c>
      <c r="AD1" s="98"/>
      <c r="AE1" s="98"/>
      <c r="AF1" s="98"/>
      <c r="AG1" s="98"/>
      <c r="AH1" s="98"/>
      <c r="AI1" s="98"/>
      <c r="AJ1" s="96">
        <f t="shared" ref="AJ1:AS1" si="2">+SUBTOTAL(9,AJ3:AJ26698)</f>
        <v>0</v>
      </c>
      <c r="AK1" s="96">
        <f t="shared" si="2"/>
        <v>1552404</v>
      </c>
      <c r="AL1" s="96">
        <f t="shared" si="2"/>
        <v>275257</v>
      </c>
      <c r="AM1" s="96">
        <f t="shared" si="2"/>
        <v>0</v>
      </c>
      <c r="AN1" s="96">
        <f t="shared" si="2"/>
        <v>0</v>
      </c>
      <c r="AO1" s="96">
        <f t="shared" si="2"/>
        <v>0</v>
      </c>
      <c r="AP1" s="96">
        <f t="shared" si="2"/>
        <v>0</v>
      </c>
      <c r="AQ1" s="96">
        <f t="shared" si="2"/>
        <v>0</v>
      </c>
      <c r="AR1" s="96">
        <f t="shared" si="2"/>
        <v>0</v>
      </c>
      <c r="AS1" s="96">
        <f t="shared" si="2"/>
        <v>0</v>
      </c>
      <c r="AT1" s="100"/>
      <c r="AU1" s="100"/>
      <c r="AV1" s="100"/>
      <c r="AW1" s="100"/>
      <c r="AX1" s="101"/>
    </row>
    <row r="2" spans="1:50" s="25" customFormat="1" ht="30" x14ac:dyDescent="0.35">
      <c r="A2" s="13" t="s">
        <v>0</v>
      </c>
      <c r="B2" s="13" t="s">
        <v>1</v>
      </c>
      <c r="C2" s="13" t="s">
        <v>2</v>
      </c>
      <c r="D2" s="13" t="s">
        <v>3</v>
      </c>
      <c r="E2" s="13" t="s">
        <v>21</v>
      </c>
      <c r="F2" s="13" t="s">
        <v>22</v>
      </c>
      <c r="G2" s="14" t="s">
        <v>5</v>
      </c>
      <c r="H2" s="14" t="s">
        <v>6</v>
      </c>
      <c r="I2" s="15" t="s">
        <v>7</v>
      </c>
      <c r="J2" s="15" t="s">
        <v>8</v>
      </c>
      <c r="K2" s="13" t="s">
        <v>9</v>
      </c>
      <c r="L2" s="13" t="s">
        <v>10</v>
      </c>
      <c r="M2" s="13" t="s">
        <v>11</v>
      </c>
      <c r="N2" s="16" t="s">
        <v>23</v>
      </c>
      <c r="O2" s="17" t="str">
        <f ca="1">+CONCATENATE("ESTADO EPS ",TEXT(TODAY(),"DD-MM-YYYY"))</f>
        <v>ESTADO EPS 17-04-2025</v>
      </c>
      <c r="P2" s="18" t="s">
        <v>24</v>
      </c>
      <c r="Q2" s="19" t="s">
        <v>25</v>
      </c>
      <c r="R2" s="20" t="s">
        <v>26</v>
      </c>
      <c r="S2" s="21" t="s">
        <v>27</v>
      </c>
      <c r="T2" s="21" t="s">
        <v>28</v>
      </c>
      <c r="U2" s="21" t="s">
        <v>29</v>
      </c>
      <c r="V2" s="21" t="s">
        <v>30</v>
      </c>
      <c r="W2" s="20" t="s">
        <v>31</v>
      </c>
      <c r="X2" s="20" t="s">
        <v>32</v>
      </c>
      <c r="Y2" s="20" t="s">
        <v>33</v>
      </c>
      <c r="Z2" s="20" t="s">
        <v>34</v>
      </c>
      <c r="AA2" s="20" t="s">
        <v>37</v>
      </c>
      <c r="AB2" s="20" t="s">
        <v>38</v>
      </c>
      <c r="AC2" s="22" t="s">
        <v>39</v>
      </c>
      <c r="AD2" s="22" t="s">
        <v>40</v>
      </c>
      <c r="AE2" s="22" t="s">
        <v>41</v>
      </c>
      <c r="AF2" s="22" t="s">
        <v>42</v>
      </c>
      <c r="AG2" s="22" t="s">
        <v>43</v>
      </c>
      <c r="AH2" s="22" t="s">
        <v>44</v>
      </c>
      <c r="AI2" s="22" t="s">
        <v>45</v>
      </c>
      <c r="AJ2" s="23" t="s">
        <v>46</v>
      </c>
      <c r="AK2" s="23" t="s">
        <v>47</v>
      </c>
      <c r="AL2" s="23" t="s">
        <v>48</v>
      </c>
      <c r="AM2" s="23" t="s">
        <v>36</v>
      </c>
      <c r="AN2" s="23" t="s">
        <v>49</v>
      </c>
      <c r="AO2" s="23" t="s">
        <v>35</v>
      </c>
      <c r="AP2" s="23" t="s">
        <v>50</v>
      </c>
      <c r="AQ2" s="23" t="s">
        <v>51</v>
      </c>
      <c r="AR2" s="23" t="s">
        <v>52</v>
      </c>
      <c r="AS2" s="24" t="s">
        <v>53</v>
      </c>
      <c r="AT2" s="24" t="s">
        <v>54</v>
      </c>
      <c r="AU2" s="24" t="s">
        <v>55</v>
      </c>
      <c r="AV2" s="24" t="s">
        <v>56</v>
      </c>
      <c r="AW2" s="24" t="s">
        <v>57</v>
      </c>
      <c r="AX2" s="24" t="s">
        <v>58</v>
      </c>
    </row>
    <row r="3" spans="1:50" s="32" customFormat="1" ht="10" x14ac:dyDescent="0.2">
      <c r="A3" s="26">
        <v>890982264</v>
      </c>
      <c r="B3" s="27" t="s">
        <v>59</v>
      </c>
      <c r="C3" s="26" t="s">
        <v>14</v>
      </c>
      <c r="D3" s="26">
        <v>570912</v>
      </c>
      <c r="E3" s="28" t="s">
        <v>60</v>
      </c>
      <c r="F3" s="26" t="s">
        <v>61</v>
      </c>
      <c r="G3" s="29">
        <v>45316</v>
      </c>
      <c r="H3" s="29">
        <v>45497</v>
      </c>
      <c r="I3" s="30">
        <v>1552404</v>
      </c>
      <c r="J3" s="30">
        <v>1552404</v>
      </c>
      <c r="K3" s="30" t="s">
        <v>16</v>
      </c>
      <c r="L3" s="30" t="s">
        <v>17</v>
      </c>
      <c r="M3" s="30" t="s">
        <v>18</v>
      </c>
      <c r="N3" s="31" t="s">
        <v>74</v>
      </c>
      <c r="O3" s="26" t="s">
        <v>62</v>
      </c>
      <c r="P3" s="26">
        <v>0</v>
      </c>
      <c r="Q3" s="26"/>
      <c r="R3" s="26" t="s">
        <v>63</v>
      </c>
      <c r="S3" s="29">
        <v>45316</v>
      </c>
      <c r="T3" s="29">
        <v>45447</v>
      </c>
      <c r="U3" s="29"/>
      <c r="V3" s="29">
        <v>45468</v>
      </c>
      <c r="W3" s="31">
        <v>279</v>
      </c>
      <c r="X3" s="31" t="s">
        <v>64</v>
      </c>
      <c r="Y3" s="30">
        <v>1552404</v>
      </c>
      <c r="Z3" s="30">
        <v>1552404</v>
      </c>
      <c r="AA3" s="30">
        <v>1552404</v>
      </c>
      <c r="AB3" s="26" t="s">
        <v>65</v>
      </c>
      <c r="AC3" s="30">
        <v>1552404</v>
      </c>
      <c r="AD3" s="26" t="s">
        <v>37</v>
      </c>
      <c r="AE3" s="26" t="s">
        <v>66</v>
      </c>
      <c r="AF3" s="26" t="s">
        <v>67</v>
      </c>
      <c r="AG3" s="26" t="s">
        <v>68</v>
      </c>
      <c r="AH3" s="26" t="s">
        <v>68</v>
      </c>
      <c r="AI3" s="26"/>
      <c r="AJ3" s="26">
        <v>0</v>
      </c>
      <c r="AK3" s="30">
        <v>1552404</v>
      </c>
      <c r="AL3" s="26">
        <v>0</v>
      </c>
      <c r="AM3" s="26">
        <v>0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0</v>
      </c>
      <c r="AT3" s="26">
        <v>0</v>
      </c>
      <c r="AU3" s="26"/>
      <c r="AV3" s="26"/>
      <c r="AW3" s="26"/>
      <c r="AX3" s="26">
        <v>0</v>
      </c>
    </row>
    <row r="4" spans="1:50" s="32" customFormat="1" ht="10" x14ac:dyDescent="0.2">
      <c r="A4" s="26">
        <v>890982264</v>
      </c>
      <c r="B4" s="27" t="s">
        <v>59</v>
      </c>
      <c r="C4" s="26" t="s">
        <v>14</v>
      </c>
      <c r="D4" s="26">
        <v>643894</v>
      </c>
      <c r="E4" s="28" t="s">
        <v>69</v>
      </c>
      <c r="F4" s="26" t="s">
        <v>70</v>
      </c>
      <c r="G4" s="29">
        <v>45448</v>
      </c>
      <c r="H4" s="29">
        <v>45622</v>
      </c>
      <c r="I4" s="30">
        <v>275257</v>
      </c>
      <c r="J4" s="30">
        <v>275257</v>
      </c>
      <c r="K4" s="30" t="s">
        <v>16</v>
      </c>
      <c r="L4" s="30" t="s">
        <v>17</v>
      </c>
      <c r="M4" s="30" t="s">
        <v>18</v>
      </c>
      <c r="N4" s="31" t="s">
        <v>75</v>
      </c>
      <c r="O4" s="26" t="s">
        <v>71</v>
      </c>
      <c r="P4" s="26">
        <v>0</v>
      </c>
      <c r="Q4" s="26"/>
      <c r="R4" s="26" t="s">
        <v>72</v>
      </c>
      <c r="S4" s="29">
        <v>45448</v>
      </c>
      <c r="T4" s="29"/>
      <c r="U4" s="29"/>
      <c r="V4" s="29"/>
      <c r="W4" s="31" t="s">
        <v>73</v>
      </c>
      <c r="X4" s="31" t="s">
        <v>73</v>
      </c>
      <c r="Y4" s="30">
        <v>275257</v>
      </c>
      <c r="Z4" s="30">
        <v>275257</v>
      </c>
      <c r="AA4" s="26">
        <v>0</v>
      </c>
      <c r="AB4" s="26"/>
      <c r="AC4" s="26">
        <v>0</v>
      </c>
      <c r="AD4" s="26"/>
      <c r="AE4" s="26"/>
      <c r="AF4" s="26"/>
      <c r="AG4" s="26"/>
      <c r="AH4" s="26"/>
      <c r="AI4" s="26"/>
      <c r="AJ4" s="26">
        <v>0</v>
      </c>
      <c r="AK4" s="26">
        <v>0</v>
      </c>
      <c r="AL4" s="30">
        <v>275257</v>
      </c>
      <c r="AM4" s="26">
        <v>0</v>
      </c>
      <c r="AN4" s="26">
        <v>0</v>
      </c>
      <c r="AO4" s="26">
        <v>0</v>
      </c>
      <c r="AP4" s="26">
        <v>0</v>
      </c>
      <c r="AQ4" s="26">
        <v>0</v>
      </c>
      <c r="AR4" s="26">
        <v>0</v>
      </c>
      <c r="AS4" s="26">
        <v>0</v>
      </c>
      <c r="AT4" s="26">
        <v>0</v>
      </c>
      <c r="AU4" s="26"/>
      <c r="AV4" s="26"/>
      <c r="AW4" s="26"/>
      <c r="AX4" s="26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3:B4" name="Rango1"/>
  </protectedRanges>
  <conditionalFormatting sqref="E1">
    <cfRule type="duplicateValues" dxfId="1" priority="3"/>
  </conditionalFormatting>
  <conditionalFormatting sqref="E2">
    <cfRule type="duplicateValues" dxfId="0" priority="2"/>
  </conditionalFormatting>
  <dataValidations count="1">
    <dataValidation type="whole" operator="greaterThan" allowBlank="1" showInputMessage="1" showErrorMessage="1" errorTitle="DATO ERRADO" error="El valor debe ser diferente de cero" sqref="I3:I4" xr:uid="{1001EAF0-5729-4F91-84B3-7BA522F4F080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95D38-4926-4298-8AA6-730EFE7076D4}">
  <dimension ref="B1:J42"/>
  <sheetViews>
    <sheetView showGridLines="0" tabSelected="1" zoomScaleNormal="100" workbookViewId="0">
      <selection activeCell="C13" sqref="C13"/>
    </sheetView>
  </sheetViews>
  <sheetFormatPr baseColWidth="10" defaultColWidth="10.90625" defaultRowHeight="12.5" x14ac:dyDescent="0.25"/>
  <cols>
    <col min="1" max="1" width="1" style="33" customWidth="1"/>
    <col min="2" max="2" width="10.90625" style="33"/>
    <col min="3" max="3" width="17.54296875" style="33" customWidth="1"/>
    <col min="4" max="4" width="11.54296875" style="33" customWidth="1"/>
    <col min="5" max="8" width="10.90625" style="33"/>
    <col min="9" max="9" width="22.54296875" style="33" customWidth="1"/>
    <col min="10" max="10" width="14" style="33" customWidth="1"/>
    <col min="11" max="11" width="1.81640625" style="33" customWidth="1"/>
    <col min="12" max="16384" width="10.90625" style="33"/>
  </cols>
  <sheetData>
    <row r="1" spans="2:10" ht="6" customHeight="1" thickBot="1" x14ac:dyDescent="0.3"/>
    <row r="2" spans="2:10" ht="19.5" customHeight="1" x14ac:dyDescent="0.25">
      <c r="B2" s="34"/>
      <c r="C2" s="35"/>
      <c r="D2" s="36" t="s">
        <v>76</v>
      </c>
      <c r="E2" s="37"/>
      <c r="F2" s="37"/>
      <c r="G2" s="37"/>
      <c r="H2" s="37"/>
      <c r="I2" s="38"/>
      <c r="J2" s="39" t="s">
        <v>77</v>
      </c>
    </row>
    <row r="3" spans="2:10" ht="15.75" customHeight="1" thickBot="1" x14ac:dyDescent="0.3">
      <c r="B3" s="40"/>
      <c r="C3" s="41"/>
      <c r="D3" s="42"/>
      <c r="E3" s="43"/>
      <c r="F3" s="43"/>
      <c r="G3" s="43"/>
      <c r="H3" s="43"/>
      <c r="I3" s="44"/>
      <c r="J3" s="45"/>
    </row>
    <row r="4" spans="2:10" ht="13" x14ac:dyDescent="0.25">
      <c r="B4" s="40"/>
      <c r="C4" s="41"/>
      <c r="D4" s="46"/>
      <c r="E4" s="47"/>
      <c r="F4" s="47"/>
      <c r="G4" s="47"/>
      <c r="H4" s="47"/>
      <c r="I4" s="48"/>
      <c r="J4" s="49"/>
    </row>
    <row r="5" spans="2:10" ht="13" x14ac:dyDescent="0.25">
      <c r="B5" s="40"/>
      <c r="C5" s="41"/>
      <c r="D5" s="50" t="s">
        <v>78</v>
      </c>
      <c r="E5" s="51"/>
      <c r="F5" s="51"/>
      <c r="G5" s="51"/>
      <c r="H5" s="51"/>
      <c r="I5" s="52"/>
      <c r="J5" s="52" t="s">
        <v>79</v>
      </c>
    </row>
    <row r="6" spans="2:10" ht="13.5" thickBot="1" x14ac:dyDescent="0.3">
      <c r="B6" s="53"/>
      <c r="C6" s="54"/>
      <c r="D6" s="55"/>
      <c r="E6" s="56"/>
      <c r="F6" s="56"/>
      <c r="G6" s="56"/>
      <c r="H6" s="56"/>
      <c r="I6" s="57"/>
      <c r="J6" s="58"/>
    </row>
    <row r="7" spans="2:10" x14ac:dyDescent="0.25">
      <c r="B7" s="59"/>
      <c r="J7" s="60"/>
    </row>
    <row r="8" spans="2:10" x14ac:dyDescent="0.25">
      <c r="B8" s="59"/>
      <c r="J8" s="60"/>
    </row>
    <row r="9" spans="2:10" x14ac:dyDescent="0.25">
      <c r="B9" s="59"/>
      <c r="C9" s="33" t="str">
        <f ca="1">+CONCATENATE("Santiago de Cali, ",TEXT(TODAY(),"MMMM DD YYYY"))</f>
        <v>Santiago de Cali, abril 17 2025</v>
      </c>
      <c r="J9" s="60"/>
    </row>
    <row r="10" spans="2:10" ht="13" x14ac:dyDescent="0.3">
      <c r="B10" s="59"/>
      <c r="C10" s="61"/>
      <c r="E10" s="62"/>
      <c r="H10" s="63"/>
      <c r="J10" s="60"/>
    </row>
    <row r="11" spans="2:10" x14ac:dyDescent="0.25">
      <c r="B11" s="59"/>
      <c r="J11" s="60"/>
    </row>
    <row r="12" spans="2:10" ht="13" x14ac:dyDescent="0.3">
      <c r="B12" s="59"/>
      <c r="C12" s="61" t="s">
        <v>110</v>
      </c>
      <c r="J12" s="60"/>
    </row>
    <row r="13" spans="2:10" ht="13" x14ac:dyDescent="0.3">
      <c r="B13" s="59"/>
      <c r="C13" s="61" t="s">
        <v>111</v>
      </c>
      <c r="J13" s="60"/>
    </row>
    <row r="14" spans="2:10" x14ac:dyDescent="0.25">
      <c r="B14" s="59"/>
      <c r="J14" s="60"/>
    </row>
    <row r="15" spans="2:10" x14ac:dyDescent="0.25">
      <c r="B15" s="59"/>
      <c r="C15" s="33" t="s">
        <v>112</v>
      </c>
      <c r="J15" s="60"/>
    </row>
    <row r="16" spans="2:10" x14ac:dyDescent="0.25">
      <c r="B16" s="59"/>
      <c r="C16" s="64"/>
      <c r="J16" s="60"/>
    </row>
    <row r="17" spans="2:10" ht="13" x14ac:dyDescent="0.25">
      <c r="B17" s="59"/>
      <c r="C17" s="33" t="s">
        <v>80</v>
      </c>
      <c r="D17" s="62"/>
      <c r="H17" s="65" t="s">
        <v>81</v>
      </c>
      <c r="I17" s="66" t="s">
        <v>82</v>
      </c>
      <c r="J17" s="60"/>
    </row>
    <row r="18" spans="2:10" ht="13" x14ac:dyDescent="0.3">
      <c r="B18" s="59"/>
      <c r="C18" s="61" t="s">
        <v>83</v>
      </c>
      <c r="D18" s="61"/>
      <c r="E18" s="61"/>
      <c r="F18" s="61"/>
      <c r="H18" s="67">
        <v>2</v>
      </c>
      <c r="I18" s="68">
        <v>1827661</v>
      </c>
      <c r="J18" s="60"/>
    </row>
    <row r="19" spans="2:10" x14ac:dyDescent="0.25">
      <c r="B19" s="59"/>
      <c r="C19" s="33" t="s">
        <v>84</v>
      </c>
      <c r="H19" s="69">
        <v>0</v>
      </c>
      <c r="I19" s="70">
        <v>0</v>
      </c>
      <c r="J19" s="60"/>
    </row>
    <row r="20" spans="2:10" x14ac:dyDescent="0.25">
      <c r="B20" s="59"/>
      <c r="C20" s="33" t="s">
        <v>85</v>
      </c>
      <c r="H20" s="69">
        <v>1</v>
      </c>
      <c r="I20" s="70">
        <v>1552404</v>
      </c>
      <c r="J20" s="60"/>
    </row>
    <row r="21" spans="2:10" x14ac:dyDescent="0.25">
      <c r="B21" s="59"/>
      <c r="C21" s="33" t="s">
        <v>86</v>
      </c>
      <c r="H21" s="69">
        <v>1</v>
      </c>
      <c r="I21" s="70">
        <v>275257</v>
      </c>
      <c r="J21" s="60"/>
    </row>
    <row r="22" spans="2:10" x14ac:dyDescent="0.25">
      <c r="B22" s="59"/>
      <c r="C22" s="33" t="s">
        <v>87</v>
      </c>
      <c r="H22" s="69">
        <v>0</v>
      </c>
      <c r="I22" s="70">
        <v>0</v>
      </c>
      <c r="J22" s="60"/>
    </row>
    <row r="23" spans="2:10" x14ac:dyDescent="0.25">
      <c r="B23" s="59"/>
      <c r="C23" s="33" t="s">
        <v>88</v>
      </c>
      <c r="H23" s="69">
        <v>0</v>
      </c>
      <c r="I23" s="70">
        <v>0</v>
      </c>
      <c r="J23" s="60"/>
    </row>
    <row r="24" spans="2:10" ht="13" thickBot="1" x14ac:dyDescent="0.3">
      <c r="B24" s="59"/>
      <c r="C24" s="33" t="s">
        <v>89</v>
      </c>
      <c r="H24" s="71">
        <v>0</v>
      </c>
      <c r="I24" s="72">
        <v>0</v>
      </c>
      <c r="J24" s="60"/>
    </row>
    <row r="25" spans="2:10" ht="13" x14ac:dyDescent="0.3">
      <c r="B25" s="59"/>
      <c r="C25" s="61" t="s">
        <v>90</v>
      </c>
      <c r="D25" s="61"/>
      <c r="E25" s="61"/>
      <c r="F25" s="61"/>
      <c r="H25" s="67">
        <f>H19+H20+H21+H22+H24+H23</f>
        <v>2</v>
      </c>
      <c r="I25" s="68">
        <f>I19+I20+I21+I22+I24+I23</f>
        <v>1827661</v>
      </c>
      <c r="J25" s="60"/>
    </row>
    <row r="26" spans="2:10" x14ac:dyDescent="0.25">
      <c r="B26" s="59"/>
      <c r="C26" s="33" t="s">
        <v>91</v>
      </c>
      <c r="H26" s="69">
        <v>0</v>
      </c>
      <c r="I26" s="70">
        <v>0</v>
      </c>
      <c r="J26" s="60"/>
    </row>
    <row r="27" spans="2:10" ht="13" thickBot="1" x14ac:dyDescent="0.3">
      <c r="B27" s="59"/>
      <c r="C27" s="33" t="s">
        <v>51</v>
      </c>
      <c r="H27" s="71">
        <v>0</v>
      </c>
      <c r="I27" s="72">
        <v>0</v>
      </c>
      <c r="J27" s="60"/>
    </row>
    <row r="28" spans="2:10" ht="13" x14ac:dyDescent="0.3">
      <c r="B28" s="59"/>
      <c r="C28" s="61" t="s">
        <v>92</v>
      </c>
      <c r="D28" s="61"/>
      <c r="E28" s="61"/>
      <c r="F28" s="61"/>
      <c r="H28" s="67">
        <f>H26+H27</f>
        <v>0</v>
      </c>
      <c r="I28" s="68">
        <f>I26+I27</f>
        <v>0</v>
      </c>
      <c r="J28" s="60"/>
    </row>
    <row r="29" spans="2:10" ht="13.5" thickBot="1" x14ac:dyDescent="0.35">
      <c r="B29" s="59"/>
      <c r="C29" s="33" t="s">
        <v>93</v>
      </c>
      <c r="D29" s="61"/>
      <c r="E29" s="61"/>
      <c r="F29" s="61"/>
      <c r="H29" s="71">
        <v>0</v>
      </c>
      <c r="I29" s="72">
        <v>0</v>
      </c>
      <c r="J29" s="60"/>
    </row>
    <row r="30" spans="2:10" ht="13" x14ac:dyDescent="0.3">
      <c r="B30" s="59"/>
      <c r="C30" s="61" t="s">
        <v>94</v>
      </c>
      <c r="D30" s="61"/>
      <c r="E30" s="61"/>
      <c r="F30" s="61"/>
      <c r="H30" s="69">
        <f>H29</f>
        <v>0</v>
      </c>
      <c r="I30" s="70">
        <f>I29</f>
        <v>0</v>
      </c>
      <c r="J30" s="60"/>
    </row>
    <row r="31" spans="2:10" ht="13" x14ac:dyDescent="0.3">
      <c r="B31" s="59"/>
      <c r="C31" s="61"/>
      <c r="D31" s="61"/>
      <c r="E31" s="61"/>
      <c r="F31" s="61"/>
      <c r="H31" s="73"/>
      <c r="I31" s="68"/>
      <c r="J31" s="60"/>
    </row>
    <row r="32" spans="2:10" ht="13.5" thickBot="1" x14ac:dyDescent="0.35">
      <c r="B32" s="59"/>
      <c r="C32" s="61" t="s">
        <v>95</v>
      </c>
      <c r="D32" s="61"/>
      <c r="H32" s="74">
        <f>H25+H28+H30</f>
        <v>2</v>
      </c>
      <c r="I32" s="75">
        <f>I25+I28+I30</f>
        <v>1827661</v>
      </c>
      <c r="J32" s="60"/>
    </row>
    <row r="33" spans="2:10" ht="13.5" thickTop="1" x14ac:dyDescent="0.3">
      <c r="B33" s="59"/>
      <c r="C33" s="61"/>
      <c r="D33" s="61"/>
      <c r="H33" s="76">
        <f>+H18-H32</f>
        <v>0</v>
      </c>
      <c r="I33" s="70">
        <f>+I18-I32</f>
        <v>0</v>
      </c>
      <c r="J33" s="60"/>
    </row>
    <row r="34" spans="2:10" x14ac:dyDescent="0.25">
      <c r="B34" s="59"/>
      <c r="G34" s="76"/>
      <c r="H34" s="76"/>
      <c r="I34" s="76"/>
      <c r="J34" s="60"/>
    </row>
    <row r="35" spans="2:10" x14ac:dyDescent="0.25">
      <c r="B35" s="59"/>
      <c r="G35" s="76"/>
      <c r="H35" s="76"/>
      <c r="I35" s="76"/>
      <c r="J35" s="60"/>
    </row>
    <row r="36" spans="2:10" ht="13" x14ac:dyDescent="0.3">
      <c r="B36" s="59"/>
      <c r="C36" s="61"/>
      <c r="G36" s="76"/>
      <c r="H36" s="76"/>
      <c r="I36" s="76"/>
      <c r="J36" s="60"/>
    </row>
    <row r="37" spans="2:10" ht="13.5" thickBot="1" x14ac:dyDescent="0.35">
      <c r="B37" s="59"/>
      <c r="C37" s="77" t="s">
        <v>96</v>
      </c>
      <c r="D37" s="78"/>
      <c r="H37" s="77" t="s">
        <v>97</v>
      </c>
      <c r="I37" s="78"/>
      <c r="J37" s="60"/>
    </row>
    <row r="38" spans="2:10" ht="13" x14ac:dyDescent="0.3">
      <c r="B38" s="59"/>
      <c r="C38" s="61" t="s">
        <v>98</v>
      </c>
      <c r="D38" s="76"/>
      <c r="H38" s="79" t="s">
        <v>99</v>
      </c>
      <c r="I38" s="76"/>
      <c r="J38" s="60"/>
    </row>
    <row r="39" spans="2:10" ht="13" x14ac:dyDescent="0.3">
      <c r="B39" s="59"/>
      <c r="C39" s="61" t="s">
        <v>100</v>
      </c>
      <c r="H39" s="61" t="s">
        <v>101</v>
      </c>
      <c r="I39" s="76"/>
      <c r="J39" s="60"/>
    </row>
    <row r="40" spans="2:10" x14ac:dyDescent="0.25">
      <c r="B40" s="59"/>
      <c r="G40" s="76"/>
      <c r="H40" s="76"/>
      <c r="I40" s="76"/>
      <c r="J40" s="60"/>
    </row>
    <row r="41" spans="2:10" ht="12.75" customHeight="1" x14ac:dyDescent="0.25">
      <c r="B41" s="59"/>
      <c r="C41" s="80" t="s">
        <v>102</v>
      </c>
      <c r="D41" s="80"/>
      <c r="E41" s="80"/>
      <c r="F41" s="80"/>
      <c r="G41" s="80"/>
      <c r="H41" s="80"/>
      <c r="I41" s="80"/>
      <c r="J41" s="60"/>
    </row>
    <row r="42" spans="2:10" ht="18.75" customHeight="1" thickBot="1" x14ac:dyDescent="0.3">
      <c r="B42" s="81"/>
      <c r="C42" s="82"/>
      <c r="D42" s="82"/>
      <c r="E42" s="82"/>
      <c r="F42" s="82"/>
      <c r="G42" s="82"/>
      <c r="H42" s="82"/>
      <c r="I42" s="82"/>
      <c r="J42" s="83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950A0-731E-4FED-A379-34B5C406A52F}">
  <dimension ref="B1:J37"/>
  <sheetViews>
    <sheetView showGridLines="0" topLeftCell="A5" zoomScale="84" zoomScaleNormal="84" zoomScaleSheetLayoutView="100" workbookViewId="0">
      <selection activeCell="I27" sqref="I27"/>
    </sheetView>
  </sheetViews>
  <sheetFormatPr baseColWidth="10" defaultColWidth="11.453125" defaultRowHeight="12.5" x14ac:dyDescent="0.25"/>
  <cols>
    <col min="1" max="1" width="4.453125" style="33" customWidth="1"/>
    <col min="2" max="2" width="11.453125" style="33"/>
    <col min="3" max="3" width="12.81640625" style="33" customWidth="1"/>
    <col min="4" max="4" width="22" style="33" customWidth="1"/>
    <col min="5" max="8" width="11.453125" style="33"/>
    <col min="9" max="9" width="24.81640625" style="33" customWidth="1"/>
    <col min="10" max="10" width="12.54296875" style="33" customWidth="1"/>
    <col min="11" max="11" width="1.81640625" style="33" customWidth="1"/>
    <col min="12" max="16384" width="11.453125" style="33"/>
  </cols>
  <sheetData>
    <row r="1" spans="2:10" ht="18" customHeight="1" thickBot="1" x14ac:dyDescent="0.3"/>
    <row r="2" spans="2:10" ht="19.5" customHeight="1" x14ac:dyDescent="0.25">
      <c r="B2" s="34"/>
      <c r="C2" s="35"/>
      <c r="D2" s="36" t="s">
        <v>103</v>
      </c>
      <c r="E2" s="37"/>
      <c r="F2" s="37"/>
      <c r="G2" s="37"/>
      <c r="H2" s="37"/>
      <c r="I2" s="38"/>
      <c r="J2" s="39" t="s">
        <v>77</v>
      </c>
    </row>
    <row r="3" spans="2:10" ht="15.75" customHeight="1" thickBot="1" x14ac:dyDescent="0.3">
      <c r="B3" s="40"/>
      <c r="C3" s="41"/>
      <c r="D3" s="42"/>
      <c r="E3" s="43"/>
      <c r="F3" s="43"/>
      <c r="G3" s="43"/>
      <c r="H3" s="43"/>
      <c r="I3" s="44"/>
      <c r="J3" s="45"/>
    </row>
    <row r="4" spans="2:10" ht="13" x14ac:dyDescent="0.25">
      <c r="B4" s="40"/>
      <c r="C4" s="41"/>
      <c r="E4" s="47"/>
      <c r="F4" s="47"/>
      <c r="G4" s="47"/>
      <c r="H4" s="47"/>
      <c r="I4" s="48"/>
      <c r="J4" s="49"/>
    </row>
    <row r="5" spans="2:10" ht="13" x14ac:dyDescent="0.25">
      <c r="B5" s="40"/>
      <c r="C5" s="41"/>
      <c r="D5" s="84" t="s">
        <v>104</v>
      </c>
      <c r="E5" s="85"/>
      <c r="F5" s="85"/>
      <c r="G5" s="85"/>
      <c r="H5" s="85"/>
      <c r="I5" s="86"/>
      <c r="J5" s="52" t="s">
        <v>105</v>
      </c>
    </row>
    <row r="6" spans="2:10" ht="13.5" thickBot="1" x14ac:dyDescent="0.3">
      <c r="B6" s="53"/>
      <c r="C6" s="54"/>
      <c r="D6" s="55"/>
      <c r="E6" s="56"/>
      <c r="F6" s="56"/>
      <c r="G6" s="56"/>
      <c r="H6" s="56"/>
      <c r="I6" s="57"/>
      <c r="J6" s="58"/>
    </row>
    <row r="7" spans="2:10" x14ac:dyDescent="0.25">
      <c r="B7" s="59"/>
      <c r="J7" s="60"/>
    </row>
    <row r="8" spans="2:10" x14ac:dyDescent="0.25">
      <c r="B8" s="59"/>
      <c r="J8" s="60"/>
    </row>
    <row r="9" spans="2:10" x14ac:dyDescent="0.25">
      <c r="B9" s="59"/>
      <c r="C9" s="33" t="str">
        <f ca="1">+'FOR-CSA-018'!C9</f>
        <v>Santiago de Cali, abril 17 2025</v>
      </c>
      <c r="D9" s="63"/>
      <c r="E9" s="62"/>
      <c r="J9" s="60"/>
    </row>
    <row r="10" spans="2:10" ht="13" x14ac:dyDescent="0.3">
      <c r="B10" s="59"/>
      <c r="C10" s="61"/>
      <c r="J10" s="60"/>
    </row>
    <row r="11" spans="2:10" ht="13" x14ac:dyDescent="0.3">
      <c r="B11" s="59"/>
      <c r="C11" s="61" t="str">
        <f>+'FOR-CSA-018'!C12</f>
        <v>Señores : E.S.E. HOSP SAN JUAN DE DIOS DE SANTA FE DE ANTIOQUIA</v>
      </c>
      <c r="J11" s="60"/>
    </row>
    <row r="12" spans="2:10" ht="13" x14ac:dyDescent="0.3">
      <c r="B12" s="59"/>
      <c r="C12" s="61" t="str">
        <f>+'FOR-CSA-018'!C13</f>
        <v>NIT: 890982264</v>
      </c>
      <c r="J12" s="60"/>
    </row>
    <row r="13" spans="2:10" x14ac:dyDescent="0.25">
      <c r="B13" s="59"/>
      <c r="J13" s="60"/>
    </row>
    <row r="14" spans="2:10" x14ac:dyDescent="0.25">
      <c r="B14" s="59"/>
      <c r="C14" s="33" t="s">
        <v>106</v>
      </c>
      <c r="J14" s="60"/>
    </row>
    <row r="15" spans="2:10" x14ac:dyDescent="0.25">
      <c r="B15" s="59"/>
      <c r="C15" s="64"/>
      <c r="J15" s="60"/>
    </row>
    <row r="16" spans="2:10" ht="13" x14ac:dyDescent="0.3">
      <c r="B16" s="59"/>
      <c r="C16" s="87"/>
      <c r="D16" s="62"/>
      <c r="H16" s="88" t="s">
        <v>81</v>
      </c>
      <c r="I16" s="88" t="s">
        <v>82</v>
      </c>
      <c r="J16" s="60"/>
    </row>
    <row r="17" spans="2:10" ht="13" x14ac:dyDescent="0.3">
      <c r="B17" s="59"/>
      <c r="C17" s="61" t="str">
        <f>+'FOR-CSA-018'!C17</f>
        <v>Con Corte al dia: 31/03/2025</v>
      </c>
      <c r="D17" s="61"/>
      <c r="E17" s="61"/>
      <c r="F17" s="61"/>
      <c r="H17" s="89">
        <f>+SUM(H18:H23)</f>
        <v>2</v>
      </c>
      <c r="I17" s="90">
        <f>+SUM(I18:I23)</f>
        <v>1827661</v>
      </c>
      <c r="J17" s="60"/>
    </row>
    <row r="18" spans="2:10" x14ac:dyDescent="0.25">
      <c r="B18" s="59"/>
      <c r="C18" s="33" t="s">
        <v>84</v>
      </c>
      <c r="H18" s="91">
        <f>+'FOR-CSA-018'!H19</f>
        <v>0</v>
      </c>
      <c r="I18" s="92">
        <f>+'FOR-CSA-018'!I19</f>
        <v>0</v>
      </c>
      <c r="J18" s="60"/>
    </row>
    <row r="19" spans="2:10" x14ac:dyDescent="0.25">
      <c r="B19" s="59"/>
      <c r="C19" s="33" t="s">
        <v>85</v>
      </c>
      <c r="H19" s="91">
        <f>+'FOR-CSA-018'!H20</f>
        <v>1</v>
      </c>
      <c r="I19" s="92">
        <f>+'FOR-CSA-018'!I20</f>
        <v>1552404</v>
      </c>
      <c r="J19" s="60"/>
    </row>
    <row r="20" spans="2:10" x14ac:dyDescent="0.25">
      <c r="B20" s="59"/>
      <c r="C20" s="33" t="s">
        <v>86</v>
      </c>
      <c r="H20" s="91">
        <f>+'FOR-CSA-018'!H21</f>
        <v>1</v>
      </c>
      <c r="I20" s="92">
        <f>+'FOR-CSA-018'!I21</f>
        <v>275257</v>
      </c>
      <c r="J20" s="60"/>
    </row>
    <row r="21" spans="2:10" x14ac:dyDescent="0.25">
      <c r="B21" s="59"/>
      <c r="C21" s="33" t="s">
        <v>87</v>
      </c>
      <c r="H21" s="91">
        <f>+'FOR-CSA-018'!H22</f>
        <v>0</v>
      </c>
      <c r="I21" s="92">
        <f>+'FOR-CSA-018'!I22</f>
        <v>0</v>
      </c>
      <c r="J21" s="60"/>
    </row>
    <row r="22" spans="2:10" x14ac:dyDescent="0.25">
      <c r="B22" s="59"/>
      <c r="C22" s="33" t="s">
        <v>88</v>
      </c>
      <c r="H22" s="91">
        <f>+'FOR-CSA-018'!H23</f>
        <v>0</v>
      </c>
      <c r="I22" s="92">
        <f>+'FOR-CSA-018'!I23</f>
        <v>0</v>
      </c>
      <c r="J22" s="60"/>
    </row>
    <row r="23" spans="2:10" x14ac:dyDescent="0.25">
      <c r="B23" s="59"/>
      <c r="C23" s="33" t="s">
        <v>107</v>
      </c>
      <c r="H23" s="91">
        <f>+'FOR-CSA-018'!H24</f>
        <v>0</v>
      </c>
      <c r="I23" s="92">
        <f>+'FOR-CSA-018'!I24</f>
        <v>0</v>
      </c>
      <c r="J23" s="60"/>
    </row>
    <row r="24" spans="2:10" ht="13" x14ac:dyDescent="0.3">
      <c r="B24" s="59"/>
      <c r="C24" s="61" t="s">
        <v>108</v>
      </c>
      <c r="D24" s="61"/>
      <c r="E24" s="61"/>
      <c r="F24" s="61"/>
      <c r="H24" s="89">
        <f>SUM(H18:H23)</f>
        <v>2</v>
      </c>
      <c r="I24" s="90">
        <f>+SUBTOTAL(9,I18:I23)</f>
        <v>1827661</v>
      </c>
      <c r="J24" s="60"/>
    </row>
    <row r="25" spans="2:10" ht="13.5" thickBot="1" x14ac:dyDescent="0.35">
      <c r="B25" s="59"/>
      <c r="C25" s="61"/>
      <c r="D25" s="61"/>
      <c r="H25" s="93"/>
      <c r="I25" s="94"/>
      <c r="J25" s="60"/>
    </row>
    <row r="26" spans="2:10" ht="13.5" thickTop="1" x14ac:dyDescent="0.3">
      <c r="B26" s="59"/>
      <c r="C26" s="61"/>
      <c r="D26" s="61"/>
      <c r="H26" s="76"/>
      <c r="I26" s="70"/>
      <c r="J26" s="60"/>
    </row>
    <row r="27" spans="2:10" ht="13" x14ac:dyDescent="0.3">
      <c r="B27" s="59"/>
      <c r="C27" s="61"/>
      <c r="D27" s="61"/>
      <c r="H27" s="76"/>
      <c r="I27" s="70"/>
      <c r="J27" s="60"/>
    </row>
    <row r="28" spans="2:10" ht="13" x14ac:dyDescent="0.3">
      <c r="B28" s="59"/>
      <c r="C28" s="61"/>
      <c r="D28" s="61"/>
      <c r="H28" s="76"/>
      <c r="I28" s="70"/>
      <c r="J28" s="60"/>
    </row>
    <row r="29" spans="2:10" x14ac:dyDescent="0.25">
      <c r="B29" s="59"/>
      <c r="G29" s="76"/>
      <c r="H29" s="76"/>
      <c r="I29" s="76"/>
      <c r="J29" s="60"/>
    </row>
    <row r="30" spans="2:10" ht="13.5" thickBot="1" x14ac:dyDescent="0.35">
      <c r="B30" s="59"/>
      <c r="C30" s="77" t="str">
        <f>+'FOR-CSA-018'!C37</f>
        <v>Nombre</v>
      </c>
      <c r="D30" s="77"/>
      <c r="G30" s="77" t="str">
        <f>+'FOR-CSA-018'!H37</f>
        <v>Lizeth Ome G.</v>
      </c>
      <c r="H30" s="78"/>
      <c r="I30" s="76"/>
      <c r="J30" s="60"/>
    </row>
    <row r="31" spans="2:10" ht="13" x14ac:dyDescent="0.3">
      <c r="B31" s="59"/>
      <c r="C31" s="79" t="str">
        <f>+'FOR-CSA-018'!C38</f>
        <v>Cargo</v>
      </c>
      <c r="D31" s="79"/>
      <c r="G31" s="79" t="str">
        <f>+'FOR-CSA-018'!H38</f>
        <v>Cartera - Cuentas Salud</v>
      </c>
      <c r="H31" s="76"/>
      <c r="I31" s="76"/>
      <c r="J31" s="60"/>
    </row>
    <row r="32" spans="2:10" ht="13" x14ac:dyDescent="0.3">
      <c r="B32" s="59"/>
      <c r="C32" s="79" t="str">
        <f>+'FOR-CSA-018'!C39</f>
        <v>Entidad</v>
      </c>
      <c r="D32" s="79"/>
      <c r="G32" s="79" t="str">
        <f>+'FOR-CSA-018'!H39</f>
        <v>EPS Comfenalco Valle.</v>
      </c>
      <c r="H32" s="76"/>
      <c r="I32" s="76"/>
      <c r="J32" s="60"/>
    </row>
    <row r="33" spans="2:10" ht="13" x14ac:dyDescent="0.3">
      <c r="B33" s="59"/>
      <c r="C33" s="79"/>
      <c r="D33" s="79"/>
      <c r="G33" s="79"/>
      <c r="H33" s="76"/>
      <c r="I33" s="76"/>
      <c r="J33" s="60"/>
    </row>
    <row r="34" spans="2:10" ht="13" x14ac:dyDescent="0.3">
      <c r="B34" s="59"/>
      <c r="C34" s="79"/>
      <c r="D34" s="79"/>
      <c r="G34" s="79"/>
      <c r="H34" s="76"/>
      <c r="I34" s="76"/>
      <c r="J34" s="60"/>
    </row>
    <row r="35" spans="2:10" ht="14" x14ac:dyDescent="0.25">
      <c r="B35" s="59"/>
      <c r="C35" s="95" t="s">
        <v>109</v>
      </c>
      <c r="D35" s="95"/>
      <c r="E35" s="95"/>
      <c r="F35" s="95"/>
      <c r="G35" s="95"/>
      <c r="H35" s="95"/>
      <c r="I35" s="95"/>
      <c r="J35" s="60"/>
    </row>
    <row r="36" spans="2:10" ht="13" x14ac:dyDescent="0.3">
      <c r="B36" s="59"/>
      <c r="C36" s="79"/>
      <c r="D36" s="79"/>
      <c r="G36" s="79"/>
      <c r="H36" s="76"/>
      <c r="I36" s="76"/>
      <c r="J36" s="60"/>
    </row>
    <row r="37" spans="2:10" ht="18.75" customHeight="1" thickBot="1" x14ac:dyDescent="0.3">
      <c r="B37" s="81"/>
      <c r="C37" s="82"/>
      <c r="D37" s="82"/>
      <c r="E37" s="82"/>
      <c r="F37" s="82"/>
      <c r="G37" s="78"/>
      <c r="H37" s="78"/>
      <c r="I37" s="78"/>
      <c r="J37" s="83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Stefany Arana Garcia</dc:creator>
  <cp:lastModifiedBy>Neyla Lizeth Ome Guamanga</cp:lastModifiedBy>
  <dcterms:created xsi:type="dcterms:W3CDTF">2025-04-12T10:44:07Z</dcterms:created>
  <dcterms:modified xsi:type="dcterms:W3CDTF">2025-04-17T19:22:09Z</dcterms:modified>
</cp:coreProperties>
</file>