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0680025 ESE HOSP SAN RAFAEL DE FUSAGASUGA\"/>
    </mc:Choice>
  </mc:AlternateContent>
  <xr:revisionPtr revIDLastSave="0" documentId="13_ncr:1_{8D282B38-24AF-40C3-B377-3D768FD58AFB}" xr6:coauthVersionLast="47" xr6:coauthVersionMax="47" xr10:uidLastSave="{00000000-0000-0000-0000-000000000000}"/>
  <bookViews>
    <workbookView xWindow="-110" yWindow="-110" windowWidth="19420" windowHeight="11500" activeTab="2" xr2:uid="{C1775C84-1393-4998-92BC-BC97FBD0FCBA}"/>
  </bookViews>
  <sheets>
    <sheet name="INFO IPS" sheetId="1" r:id="rId1"/>
    <sheet name="ESTADO CADA FACT" sheetId="2" r:id="rId2"/>
    <sheet name="FOR-CSA-018" sheetId="5" r:id="rId3"/>
    <sheet name="CIRCULAR 030" sheetId="6" r:id="rId4"/>
  </sheets>
  <externalReferences>
    <externalReference r:id="rId5"/>
    <externalReference r:id="rId6"/>
  </externalReferences>
  <definedNames>
    <definedName name="_xlnm._FilterDatabase" localSheetId="1" hidden="1">'ESTADO CADA FACT'!$A$2:$AS$7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6" l="1"/>
  <c r="G32" i="6"/>
  <c r="C32" i="6"/>
  <c r="G31" i="6"/>
  <c r="C31" i="6"/>
  <c r="G30" i="6"/>
  <c r="C30" i="6"/>
  <c r="I23" i="6"/>
  <c r="H23" i="6"/>
  <c r="I22" i="6"/>
  <c r="H22" i="6"/>
  <c r="I21" i="6"/>
  <c r="H21" i="6"/>
  <c r="I20" i="6"/>
  <c r="H20" i="6"/>
  <c r="I19" i="6"/>
  <c r="H19" i="6"/>
  <c r="I18" i="6"/>
  <c r="I17" i="6" s="1"/>
  <c r="H18" i="6"/>
  <c r="H17" i="6" s="1"/>
  <c r="C17" i="6"/>
  <c r="I30" i="5"/>
  <c r="H30" i="5"/>
  <c r="I28" i="5"/>
  <c r="H28" i="5"/>
  <c r="I25" i="5"/>
  <c r="I32" i="5" s="1"/>
  <c r="I33" i="5" s="1"/>
  <c r="H25" i="5"/>
  <c r="H32" i="5" s="1"/>
  <c r="H33" i="5" s="1"/>
  <c r="C12" i="6"/>
  <c r="C9" i="5"/>
  <c r="C9" i="6" s="1"/>
  <c r="H24" i="6" l="1"/>
  <c r="I24" i="6"/>
  <c r="E4" i="2" l="1"/>
  <c r="E5" i="2"/>
  <c r="E6" i="2"/>
  <c r="E3" i="2"/>
  <c r="L2" i="2" l="1"/>
  <c r="AJ1" i="2"/>
  <c r="AI1" i="2"/>
  <c r="AH1" i="2"/>
  <c r="AG1" i="2"/>
  <c r="AF1" i="2"/>
  <c r="AE1" i="2"/>
  <c r="AD1" i="2"/>
  <c r="AC1" i="2"/>
  <c r="AB1" i="2"/>
  <c r="AA1" i="2"/>
  <c r="T1" i="2"/>
  <c r="M1" i="2"/>
  <c r="J1" i="2"/>
  <c r="I1" i="2"/>
  <c r="E9" i="1"/>
  <c r="K1" i="2" l="1"/>
</calcChain>
</file>

<file path=xl/sharedStrings.xml><?xml version="1.0" encoding="utf-8"?>
<sst xmlns="http://schemas.openxmlformats.org/spreadsheetml/2006/main" count="142" uniqueCount="110">
  <si>
    <t>044</t>
  </si>
  <si>
    <t>HOSF0000524534</t>
  </si>
  <si>
    <t>HOSF0000529732</t>
  </si>
  <si>
    <t>HOSF0000670214</t>
  </si>
  <si>
    <t>HOSF0000670385</t>
  </si>
  <si>
    <t>Factura Numero</t>
  </si>
  <si>
    <t>Factura Fecha</t>
  </si>
  <si>
    <t>Factura Valor</t>
  </si>
  <si>
    <t>Factura Saldo</t>
  </si>
  <si>
    <t>TOTAL</t>
  </si>
  <si>
    <t xml:space="preserve">CAJA DE COMPENSACION FAMILIAR DEL VALLE DEL CAUCA-COMFENALCO VALLE DE LA GENTE   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</si>
  <si>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</si>
  <si>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</si>
  <si>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</si>
  <si>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</si>
  <si>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</si>
  <si>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</si>
  <si>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</si>
  <si>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</si>
  <si>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</si>
  <si>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</si>
  <si>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</si>
  <si>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</si>
  <si>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</si>
  <si>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</si>
  <si>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</si>
  <si>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</si>
  <si>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</si>
  <si>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</si>
  <si>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</si>
  <si>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</si>
  <si>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</si>
  <si>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</si>
  <si>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</si>
  <si>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</si>
  <si>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</si>
  <si>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</si>
  <si>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</si>
  <si>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</si>
  <si>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</si>
  <si>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</si>
  <si>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</si>
  <si>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</si>
  <si>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</si>
  <si>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</si>
  <si>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</si>
  <si>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</si>
  <si>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</si>
  <si>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</si>
  <si>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</si>
  <si>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</si>
  <si>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</si>
  <si>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E.S.E HOSP. SAN RAFAEL DE FUSAGASUGA</t>
  </si>
  <si>
    <t>890680025_044</t>
  </si>
  <si>
    <t>890680025_HOSF0000524534</t>
  </si>
  <si>
    <t>890680025_HOSF0000529732</t>
  </si>
  <si>
    <t>890680025_HOSF0000670214</t>
  </si>
  <si>
    <t>890680025_HOSF0000670385</t>
  </si>
  <si>
    <t>HOSF</t>
  </si>
  <si>
    <t>Devuelta</t>
  </si>
  <si>
    <t>Se realiza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</t>
  </si>
  <si>
    <t>AUTORIZACION</t>
  </si>
  <si>
    <t>Hospitalario</t>
  </si>
  <si>
    <t>Servicios de internación y/o cirugía (Hospitalaria o Ambulatoria) | Urgencias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</si>
  <si>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</si>
  <si>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Urgencias</t>
  </si>
  <si>
    <t>Atención de urgencias</t>
  </si>
  <si>
    <t>Se sostiene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 Validar con el área encargada y presentar nuevamente.</t>
  </si>
  <si>
    <t>Ambulatorio</t>
  </si>
  <si>
    <t>Servicios ambulatorios</t>
  </si>
  <si>
    <t>Para cargar RIPS o soportes</t>
  </si>
  <si>
    <t>Factura Devuelta</t>
  </si>
  <si>
    <t>Factura No Radicada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</si>
  <si>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</si>
  <si>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</si>
  <si>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</si>
  <si>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</si>
  <si>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</si>
  <si>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</si>
  <si>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</si>
  <si>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</si>
  <si>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</si>
  <si>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</si>
  <si>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</si>
  <si>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</si>
  <si>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</si>
  <si>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</si>
  <si>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</si>
  <si>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</si>
  <si>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</si>
  <si>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</si>
  <si>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</si>
  <si>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</si>
  <si>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</si>
  <si>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</si>
  <si>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</si>
  <si>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</si>
  <si>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</si>
  <si>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</si>
  <si>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</si>
  <si>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</si>
  <si>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</si>
  <si>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</si>
  <si>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E.S.E HOSP. SAN RAFAEL DE FUSAGASUGA</t>
  </si>
  <si>
    <t>NIT: 890680025</t>
  </si>
  <si>
    <t>A continuacion me permito remitir nuestra respuesta al estado de cartera presentado en la fecha: 04/04/2025</t>
  </si>
  <si>
    <t xml:space="preserve">Lizeth Ome G. </t>
  </si>
  <si>
    <t>ESE HOSP SAN RAFAEL DE FUSAGASUGA</t>
  </si>
  <si>
    <t>MARYLUZ JIMENEZ</t>
  </si>
  <si>
    <t>APOYO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</si>
</sst>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DD7EE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3" fillId="2" borderId="1" xfId="0" applyFont="1" applyFill="1" applyBorder="1"/>
    <xf numFmtId="0" fontId="4" fillId="0" borderId="1" xfId="0" applyFont="1" applyBorder="1"/>
    <xf numFmtId="164" fontId="4" fillId="0" borderId="1" xfId="0" applyNumberFormat="1" applyFont="1" applyBorder="1"/>
    <xf numFmtId="0" fontId="2" fillId="0" borderId="1" xfId="0" applyFont="1" applyBorder="1"/>
    <xf numFmtId="44" fontId="2" fillId="0" borderId="1" xfId="1" applyFont="1" applyBorder="1"/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 vertical="center"/>
    </xf>
    <xf numFmtId="165" fontId="5" fillId="0" borderId="0" xfId="1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165" fontId="5" fillId="0" borderId="0" xfId="0" applyNumberFormat="1" applyFont="1"/>
    <xf numFmtId="165" fontId="5" fillId="0" borderId="0" xfId="1" applyNumberFormat="1" applyFo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center" vertical="center" wrapText="1"/>
    </xf>
    <xf numFmtId="0" fontId="7" fillId="4" borderId="1" xfId="1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7" fontId="7" fillId="3" borderId="1" xfId="1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>
      <alignment horizontal="left" vertical="center"/>
    </xf>
    <xf numFmtId="14" fontId="5" fillId="8" borderId="1" xfId="0" applyNumberFormat="1" applyFont="1" applyFill="1" applyBorder="1" applyAlignment="1">
      <alignment horizontal="center" vertical="center"/>
    </xf>
    <xf numFmtId="166" fontId="5" fillId="8" borderId="1" xfId="1" applyNumberFormat="1" applyFont="1" applyFill="1" applyBorder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1" fontId="5" fillId="8" borderId="1" xfId="1" applyNumberFormat="1" applyFont="1" applyFill="1" applyBorder="1" applyAlignment="1">
      <alignment horizontal="center" vertical="center"/>
    </xf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8" fontId="10" fillId="0" borderId="0" xfId="2" applyNumberFormat="1" applyFont="1"/>
    <xf numFmtId="14" fontId="10" fillId="0" borderId="0" xfId="2" applyNumberFormat="1" applyFont="1" applyAlignment="1">
      <alignment horizontal="left"/>
    </xf>
    <xf numFmtId="1" fontId="11" fillId="0" borderId="0" xfId="3" applyNumberFormat="1" applyFont="1" applyAlignment="1">
      <alignment horizontal="center" vertical="center"/>
    </xf>
    <xf numFmtId="165" fontId="11" fillId="0" borderId="0" xfId="2" applyNumberFormat="1" applyFont="1" applyAlignment="1">
      <alignment horizontal="center" vertical="center"/>
    </xf>
    <xf numFmtId="1" fontId="11" fillId="0" borderId="0" xfId="2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" fontId="10" fillId="0" borderId="9" xfId="2" applyNumberFormat="1" applyFont="1" applyBorder="1" applyAlignment="1">
      <alignment horizontal="center"/>
    </xf>
    <xf numFmtId="169" fontId="10" fillId="0" borderId="9" xfId="2" applyNumberFormat="1" applyFont="1" applyBorder="1" applyAlignment="1">
      <alignment horizontal="right"/>
    </xf>
    <xf numFmtId="0" fontId="10" fillId="0" borderId="0" xfId="2" applyFont="1" applyAlignment="1">
      <alignment horizontal="center"/>
    </xf>
    <xf numFmtId="1" fontId="11" fillId="0" borderId="13" xfId="2" applyNumberFormat="1" applyFont="1" applyBorder="1" applyAlignment="1">
      <alignment horizontal="center"/>
    </xf>
    <xf numFmtId="169" fontId="11" fillId="0" borderId="13" xfId="2" applyNumberFormat="1" applyFont="1" applyBorder="1" applyAlignment="1">
      <alignment horizontal="right"/>
    </xf>
    <xf numFmtId="169" fontId="10" fillId="0" borderId="0" xfId="2" applyNumberFormat="1" applyFont="1"/>
    <xf numFmtId="169" fontId="11" fillId="0" borderId="9" xfId="2" applyNumberFormat="1" applyFont="1" applyBorder="1"/>
    <xf numFmtId="169" fontId="10" fillId="0" borderId="9" xfId="2" applyNumberFormat="1" applyFont="1" applyBorder="1"/>
    <xf numFmtId="169" fontId="11" fillId="0" borderId="0" xfId="2" applyNumberFormat="1" applyFont="1"/>
    <xf numFmtId="0" fontId="10" fillId="0" borderId="8" xfId="2" applyFont="1" applyBorder="1"/>
    <xf numFmtId="0" fontId="10" fillId="0" borderId="9" xfId="2" applyFont="1" applyBorder="1"/>
    <xf numFmtId="0" fontId="10" fillId="0" borderId="10" xfId="2" applyFont="1" applyBorder="1"/>
    <xf numFmtId="0" fontId="10" fillId="8" borderId="0" xfId="2" applyFont="1" applyFill="1"/>
    <xf numFmtId="0" fontId="11" fillId="0" borderId="0" xfId="2" applyFont="1" applyAlignment="1">
      <alignment horizontal="center"/>
    </xf>
    <xf numFmtId="1" fontId="11" fillId="0" borderId="0" xfId="3" applyNumberFormat="1" applyFont="1" applyAlignment="1">
      <alignment horizontal="right"/>
    </xf>
    <xf numFmtId="170" fontId="11" fillId="0" borderId="0" xfId="4" applyNumberFormat="1" applyFont="1" applyAlignment="1">
      <alignment horizontal="right"/>
    </xf>
    <xf numFmtId="1" fontId="10" fillId="0" borderId="0" xfId="3" applyNumberFormat="1" applyFont="1" applyAlignment="1">
      <alignment horizontal="right"/>
    </xf>
    <xf numFmtId="170" fontId="10" fillId="0" borderId="0" xfId="4" applyNumberFormat="1" applyFont="1" applyAlignment="1">
      <alignment horizontal="right"/>
    </xf>
    <xf numFmtId="171" fontId="10" fillId="0" borderId="13" xfId="4" applyNumberFormat="1" applyFont="1" applyBorder="1" applyAlignment="1">
      <alignment horizontal="center"/>
    </xf>
    <xf numFmtId="170" fontId="10" fillId="0" borderId="13" xfId="4" applyNumberFormat="1" applyFont="1" applyBorder="1" applyAlignment="1">
      <alignment horizontal="right"/>
    </xf>
    <xf numFmtId="0" fontId="11" fillId="0" borderId="2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 2 2" xfId="4" xr:uid="{64E648E4-5936-4FB9-A25F-F74EA6A63376}"/>
    <cellStyle name="Millares 3" xfId="3" xr:uid="{AB7EF14B-E9A0-45B0-8828-985C8C734E3C}"/>
    <cellStyle name="Moneda" xfId="1" builtinId="4"/>
    <cellStyle name="Normal" xfId="0" builtinId="0"/>
    <cellStyle name="Normal 2 2" xfId="2" xr:uid="{89C2BE46-DEB3-4188-ACFB-017B500D62D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B0076A8-F986-4B5B-8130-50D95F01F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730250</xdr:colOff>
      <xdr:row>32</xdr:row>
      <xdr:rowOff>165100</xdr:rowOff>
    </xdr:from>
    <xdr:to>
      <xdr:col>8</xdr:col>
      <xdr:colOff>360133</xdr:colOff>
      <xdr:row>36</xdr:row>
      <xdr:rowOff>16432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B8BF4D5-71AC-4FDE-9440-DA9C435362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118100" y="5410200"/>
          <a:ext cx="1153883" cy="5053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C3A899F-3865-48AB-B557-7995D7B17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7559</xdr:colOff>
      <xdr:row>25</xdr:row>
      <xdr:rowOff>143631</xdr:rowOff>
    </xdr:from>
    <xdr:to>
      <xdr:col>7</xdr:col>
      <xdr:colOff>360132</xdr:colOff>
      <xdr:row>28</xdr:row>
      <xdr:rowOff>142525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E99BD98-E898-4585-8A94-03FAAD708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148035" y="4399643"/>
          <a:ext cx="1153883" cy="5053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2A442-9F43-4F3A-91CC-5ABE4129BCE8}">
  <dimension ref="B1:E9"/>
  <sheetViews>
    <sheetView workbookViewId="0">
      <selection activeCell="D16" sqref="D16"/>
    </sheetView>
  </sheetViews>
  <sheetFormatPr baseColWidth="10" defaultRowHeight="14.5" x14ac:dyDescent="0.35"/>
  <cols>
    <col min="2" max="2" width="19.54296875" customWidth="1"/>
    <col min="3" max="4" width="16.81640625" customWidth="1"/>
    <col min="5" max="5" width="17.26953125" customWidth="1"/>
  </cols>
  <sheetData>
    <row r="1" spans="2:5" x14ac:dyDescent="0.35">
      <c r="B1">
        <v>890303093</v>
      </c>
      <c r="C1" t="s">
        <v>10</v>
      </c>
    </row>
    <row r="3" spans="2:5" x14ac:dyDescent="0.35">
      <c r="B3" s="1" t="s">
        <v>5</v>
      </c>
      <c r="C3" s="1" t="s">
        <v>6</v>
      </c>
      <c r="D3" s="1" t="s">
        <v>7</v>
      </c>
      <c r="E3" s="1" t="s">
        <v>8</v>
      </c>
    </row>
    <row r="4" spans="2:5" x14ac:dyDescent="0.35">
      <c r="B4" s="2" t="s">
        <v>0</v>
      </c>
      <c r="C4" s="3">
        <v>40878</v>
      </c>
      <c r="D4" s="2">
        <v>454186</v>
      </c>
      <c r="E4" s="2">
        <v>454186</v>
      </c>
    </row>
    <row r="5" spans="2:5" x14ac:dyDescent="0.35">
      <c r="B5" s="2" t="s">
        <v>1</v>
      </c>
      <c r="C5" s="3">
        <v>45113.084498298609</v>
      </c>
      <c r="D5" s="2">
        <v>455548</v>
      </c>
      <c r="E5" s="2">
        <v>455548</v>
      </c>
    </row>
    <row r="6" spans="2:5" x14ac:dyDescent="0.35">
      <c r="B6" s="2" t="s">
        <v>2</v>
      </c>
      <c r="C6" s="3">
        <v>45120.696030520834</v>
      </c>
      <c r="D6" s="2">
        <v>775427</v>
      </c>
      <c r="E6" s="2">
        <v>775427</v>
      </c>
    </row>
    <row r="7" spans="2:5" x14ac:dyDescent="0.35">
      <c r="B7" s="2" t="s">
        <v>3</v>
      </c>
      <c r="C7" s="3">
        <v>45359.50276585648</v>
      </c>
      <c r="D7" s="2">
        <v>148000</v>
      </c>
      <c r="E7" s="2">
        <v>148000</v>
      </c>
    </row>
    <row r="8" spans="2:5" x14ac:dyDescent="0.35">
      <c r="B8" s="2" t="s">
        <v>4</v>
      </c>
      <c r="C8" s="3">
        <v>45359.691237071762</v>
      </c>
      <c r="D8" s="2">
        <v>235500</v>
      </c>
      <c r="E8" s="2">
        <v>235500</v>
      </c>
    </row>
    <row r="9" spans="2:5" x14ac:dyDescent="0.35">
      <c r="B9" s="4" t="s">
        <v>9</v>
      </c>
      <c r="C9" s="4"/>
      <c r="D9" s="4"/>
      <c r="E9" s="5">
        <f>SUM(E4:E8)</f>
        <v>2068661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98BA2-FB1E-46B8-9761-7842FDFA4B17}">
  <dimension ref="A1:AO7"/>
  <sheetViews>
    <sheetView workbookViewId="0">
      <selection activeCell="G4" sqref="G4"/>
    </sheetView>
  </sheetViews>
  <sheetFormatPr baseColWidth="10" defaultRowHeight="14.5" x14ac:dyDescent="0.35"/>
  <cols>
    <col min="3" max="3" width="8.6328125" customWidth="1"/>
    <col min="4" max="4" width="7.7265625" customWidth="1"/>
    <col min="5" max="5" width="9.1796875" customWidth="1"/>
    <col min="6" max="6" width="0" hidden="1" customWidth="1"/>
    <col min="8" max="8" width="9" hidden="1" customWidth="1"/>
    <col min="12" max="12" width="13.54296875" customWidth="1"/>
    <col min="15" max="15" width="12.08984375" customWidth="1"/>
    <col min="21" max="21" width="12.6328125" customWidth="1"/>
    <col min="38" max="38" width="12.6328125" customWidth="1"/>
    <col min="39" max="39" width="13.453125" customWidth="1"/>
    <col min="41" max="41" width="13.08984375" customWidth="1"/>
  </cols>
  <sheetData>
    <row r="1" spans="1:41" s="16" customFormat="1" x14ac:dyDescent="0.35">
      <c r="A1" s="6"/>
      <c r="B1" s="7"/>
      <c r="C1" s="7"/>
      <c r="D1" s="7"/>
      <c r="E1" s="8"/>
      <c r="F1" s="7"/>
      <c r="G1" s="9"/>
      <c r="H1" s="9"/>
      <c r="I1" s="10">
        <f>+SUBTOTAL(9,I3:I11)</f>
        <v>2068661</v>
      </c>
      <c r="J1" s="10">
        <f>+SUBTOTAL(9,J3:J11)</f>
        <v>2068661</v>
      </c>
      <c r="K1" s="11">
        <f>+J1-SUM(AA1:AI1)</f>
        <v>0</v>
      </c>
      <c r="L1" s="11"/>
      <c r="M1" s="10">
        <f>+SUBTOTAL(9,M3:M11)</f>
        <v>0</v>
      </c>
      <c r="N1" s="12"/>
      <c r="O1" s="11"/>
      <c r="P1" s="13"/>
      <c r="Q1" s="13"/>
      <c r="R1" s="13"/>
      <c r="S1" s="13"/>
      <c r="T1" s="10">
        <f>+SUBTOTAL(9,T3:T11)</f>
        <v>1614475</v>
      </c>
      <c r="U1" s="11"/>
      <c r="V1" s="11"/>
      <c r="W1" s="11"/>
      <c r="X1" s="11"/>
      <c r="Y1" s="11"/>
      <c r="Z1" s="11"/>
      <c r="AA1" s="10">
        <f t="shared" ref="AA1:AI1" si="0">+SUBTOTAL(9,AA3:AA11)</f>
        <v>0</v>
      </c>
      <c r="AB1" s="10">
        <f t="shared" si="0"/>
        <v>1614475</v>
      </c>
      <c r="AC1" s="10">
        <f t="shared" si="0"/>
        <v>454186</v>
      </c>
      <c r="AD1" s="10">
        <f t="shared" si="0"/>
        <v>0</v>
      </c>
      <c r="AE1" s="10">
        <f t="shared" si="0"/>
        <v>0</v>
      </c>
      <c r="AF1" s="10">
        <f t="shared" si="0"/>
        <v>0</v>
      </c>
      <c r="AG1" s="10">
        <f t="shared" si="0"/>
        <v>0</v>
      </c>
      <c r="AH1" s="10">
        <f t="shared" si="0"/>
        <v>0</v>
      </c>
      <c r="AI1" s="10">
        <f t="shared" si="0"/>
        <v>0</v>
      </c>
      <c r="AJ1" s="10">
        <f>+SUBTOTAL(9,AJ3:AJ11)</f>
        <v>0</v>
      </c>
      <c r="AK1" s="14"/>
      <c r="AL1" s="14"/>
      <c r="AM1" s="14"/>
      <c r="AN1" s="14"/>
      <c r="AO1" s="15"/>
    </row>
    <row r="2" spans="1:41" s="16" customFormat="1" ht="30" x14ac:dyDescent="0.35">
      <c r="A2" s="17" t="s">
        <v>11</v>
      </c>
      <c r="B2" s="17" t="s">
        <v>12</v>
      </c>
      <c r="C2" s="17" t="s">
        <v>13</v>
      </c>
      <c r="D2" s="17" t="s">
        <v>14</v>
      </c>
      <c r="E2" s="18" t="s">
        <v>15</v>
      </c>
      <c r="F2" s="17" t="s">
        <v>16</v>
      </c>
      <c r="G2" s="19" t="s">
        <v>17</v>
      </c>
      <c r="H2" s="19" t="s">
        <v>18</v>
      </c>
      <c r="I2" s="20" t="s">
        <v>19</v>
      </c>
      <c r="J2" s="20" t="s">
        <v>20</v>
      </c>
      <c r="K2" s="21" t="s">
        <v>21</v>
      </c>
      <c r="L2" s="22" t="str">
        <f ca="1">+CONCATENATE("ESTADO EPS ",TEXT(TODAY(),"DD-MM-YYYY"))</f>
        <v>ESTADO EPS 21-04-2025</v>
      </c>
      <c r="M2" s="23" t="s">
        <v>22</v>
      </c>
      <c r="N2" s="24" t="s">
        <v>23</v>
      </c>
      <c r="O2" s="25" t="s">
        <v>24</v>
      </c>
      <c r="P2" s="26" t="s">
        <v>25</v>
      </c>
      <c r="Q2" s="26" t="s">
        <v>26</v>
      </c>
      <c r="R2" s="26" t="s">
        <v>27</v>
      </c>
      <c r="S2" s="26" t="s">
        <v>28</v>
      </c>
      <c r="T2" s="27" t="s">
        <v>32</v>
      </c>
      <c r="U2" s="27" t="s">
        <v>33</v>
      </c>
      <c r="V2" s="27" t="s">
        <v>34</v>
      </c>
      <c r="W2" s="27" t="s">
        <v>35</v>
      </c>
      <c r="X2" s="27" t="s">
        <v>36</v>
      </c>
      <c r="Y2" s="27" t="s">
        <v>37</v>
      </c>
      <c r="Z2" s="27" t="s">
        <v>38</v>
      </c>
      <c r="AA2" s="28" t="s">
        <v>39</v>
      </c>
      <c r="AB2" s="28" t="s">
        <v>40</v>
      </c>
      <c r="AC2" s="28" t="s">
        <v>41</v>
      </c>
      <c r="AD2" s="28" t="s">
        <v>30</v>
      </c>
      <c r="AE2" s="28" t="s">
        <v>42</v>
      </c>
      <c r="AF2" s="28" t="s">
        <v>29</v>
      </c>
      <c r="AG2" s="28" t="s">
        <v>43</v>
      </c>
      <c r="AH2" s="28" t="s">
        <v>44</v>
      </c>
      <c r="AI2" s="28" t="s">
        <v>45</v>
      </c>
      <c r="AJ2" s="29" t="s">
        <v>46</v>
      </c>
      <c r="AK2" s="29" t="s">
        <v>47</v>
      </c>
      <c r="AL2" s="29" t="s">
        <v>48</v>
      </c>
      <c r="AM2" s="29" t="s">
        <v>49</v>
      </c>
      <c r="AN2" s="29" t="s">
        <v>50</v>
      </c>
      <c r="AO2" s="29" t="s">
        <v>51</v>
      </c>
    </row>
    <row r="3" spans="1:41" s="35" customFormat="1" x14ac:dyDescent="0.35">
      <c r="A3" s="30">
        <v>890680025</v>
      </c>
      <c r="B3" s="31" t="s">
        <v>52</v>
      </c>
      <c r="C3" s="30" t="s">
        <v>58</v>
      </c>
      <c r="D3" s="32">
        <v>524534</v>
      </c>
      <c r="E3" s="30" t="str">
        <f>_xlfn.CONCAT(C3,D3)</f>
        <v>HOSF524534</v>
      </c>
      <c r="F3" s="30" t="s">
        <v>54</v>
      </c>
      <c r="G3" s="33">
        <v>45113</v>
      </c>
      <c r="H3" s="33"/>
      <c r="I3" s="34">
        <v>455548</v>
      </c>
      <c r="J3" s="34">
        <v>455548</v>
      </c>
      <c r="K3" s="30" t="e">
        <v>#N/A</v>
      </c>
      <c r="L3" s="30" t="s">
        <v>71</v>
      </c>
      <c r="M3" s="30">
        <v>0</v>
      </c>
      <c r="N3" s="30"/>
      <c r="O3" s="30" t="s">
        <v>59</v>
      </c>
      <c r="P3" s="33">
        <v>45113</v>
      </c>
      <c r="Q3" s="33">
        <v>45357</v>
      </c>
      <c r="R3" s="33"/>
      <c r="S3" s="33">
        <v>45369</v>
      </c>
      <c r="T3" s="34">
        <v>455548</v>
      </c>
      <c r="U3" s="33" t="s">
        <v>31</v>
      </c>
      <c r="V3" s="33" t="s">
        <v>67</v>
      </c>
      <c r="W3" s="33" t="s">
        <v>61</v>
      </c>
      <c r="X3" s="33" t="s">
        <v>69</v>
      </c>
      <c r="Y3" s="33" t="s">
        <v>68</v>
      </c>
      <c r="Z3" s="33"/>
      <c r="AA3" s="30">
        <v>0</v>
      </c>
      <c r="AB3" s="34">
        <v>455548</v>
      </c>
      <c r="AC3" s="30">
        <v>0</v>
      </c>
      <c r="AD3" s="30">
        <v>0</v>
      </c>
      <c r="AE3" s="30">
        <v>0</v>
      </c>
      <c r="AF3" s="30">
        <v>0</v>
      </c>
      <c r="AG3" s="30">
        <v>0</v>
      </c>
      <c r="AH3" s="30">
        <v>0</v>
      </c>
      <c r="AI3" s="30">
        <v>0</v>
      </c>
      <c r="AJ3" s="30">
        <v>0</v>
      </c>
      <c r="AK3" s="30">
        <v>0</v>
      </c>
      <c r="AL3" s="30"/>
      <c r="AM3" s="30"/>
      <c r="AN3" s="30"/>
      <c r="AO3" s="30">
        <v>0</v>
      </c>
    </row>
    <row r="4" spans="1:41" s="35" customFormat="1" x14ac:dyDescent="0.35">
      <c r="A4" s="30">
        <v>890680025</v>
      </c>
      <c r="B4" s="31" t="s">
        <v>52</v>
      </c>
      <c r="C4" s="30" t="s">
        <v>58</v>
      </c>
      <c r="D4" s="32">
        <v>529732</v>
      </c>
      <c r="E4" s="30" t="str">
        <f>_xlfn.CONCAT(C4,D4)</f>
        <v>HOSF529732</v>
      </c>
      <c r="F4" s="30" t="s">
        <v>55</v>
      </c>
      <c r="G4" s="33">
        <v>45120</v>
      </c>
      <c r="H4" s="33"/>
      <c r="I4" s="34">
        <v>775427</v>
      </c>
      <c r="J4" s="34">
        <v>775427</v>
      </c>
      <c r="K4" s="30" t="e">
        <v>#N/A</v>
      </c>
      <c r="L4" s="30" t="s">
        <v>71</v>
      </c>
      <c r="M4" s="30">
        <v>0</v>
      </c>
      <c r="N4" s="30"/>
      <c r="O4" s="30" t="s">
        <v>59</v>
      </c>
      <c r="P4" s="33">
        <v>45120</v>
      </c>
      <c r="Q4" s="33">
        <v>45357</v>
      </c>
      <c r="R4" s="33"/>
      <c r="S4" s="33">
        <v>45369</v>
      </c>
      <c r="T4" s="34">
        <v>775427</v>
      </c>
      <c r="U4" s="33" t="s">
        <v>31</v>
      </c>
      <c r="V4" s="33" t="s">
        <v>60</v>
      </c>
      <c r="W4" s="33" t="s">
        <v>61</v>
      </c>
      <c r="X4" s="33" t="s">
        <v>63</v>
      </c>
      <c r="Y4" s="33" t="s">
        <v>62</v>
      </c>
      <c r="Z4" s="33"/>
      <c r="AA4" s="30">
        <v>0</v>
      </c>
      <c r="AB4" s="34">
        <v>775427</v>
      </c>
      <c r="AC4" s="30">
        <v>0</v>
      </c>
      <c r="AD4" s="30">
        <v>0</v>
      </c>
      <c r="AE4" s="30">
        <v>0</v>
      </c>
      <c r="AF4" s="30">
        <v>0</v>
      </c>
      <c r="AG4" s="30">
        <v>0</v>
      </c>
      <c r="AH4" s="30">
        <v>0</v>
      </c>
      <c r="AI4" s="30">
        <v>0</v>
      </c>
      <c r="AJ4" s="30">
        <v>0</v>
      </c>
      <c r="AK4" s="30">
        <v>0</v>
      </c>
      <c r="AL4" s="30"/>
      <c r="AM4" s="30"/>
      <c r="AN4" s="30"/>
      <c r="AO4" s="30">
        <v>0</v>
      </c>
    </row>
    <row r="5" spans="1:41" s="35" customFormat="1" x14ac:dyDescent="0.35">
      <c r="A5" s="30">
        <v>890680025</v>
      </c>
      <c r="B5" s="31" t="s">
        <v>52</v>
      </c>
      <c r="C5" s="30" t="s">
        <v>58</v>
      </c>
      <c r="D5" s="32">
        <v>670214</v>
      </c>
      <c r="E5" s="30" t="str">
        <f>_xlfn.CONCAT(C5,D5)</f>
        <v>HOSF670214</v>
      </c>
      <c r="F5" s="30" t="s">
        <v>56</v>
      </c>
      <c r="G5" s="33">
        <v>45359</v>
      </c>
      <c r="H5" s="33"/>
      <c r="I5" s="34">
        <v>148000</v>
      </c>
      <c r="J5" s="34">
        <v>148000</v>
      </c>
      <c r="K5" s="30" t="e">
        <v>#N/A</v>
      </c>
      <c r="L5" s="30" t="s">
        <v>71</v>
      </c>
      <c r="M5" s="30">
        <v>0</v>
      </c>
      <c r="N5" s="30"/>
      <c r="O5" s="30" t="s">
        <v>59</v>
      </c>
      <c r="P5" s="33">
        <v>45359</v>
      </c>
      <c r="Q5" s="33">
        <v>45604</v>
      </c>
      <c r="R5" s="33"/>
      <c r="S5" s="33">
        <v>45653</v>
      </c>
      <c r="T5" s="34">
        <v>148000</v>
      </c>
      <c r="U5" s="33" t="s">
        <v>31</v>
      </c>
      <c r="V5" s="33" t="s">
        <v>64</v>
      </c>
      <c r="W5" s="33" t="s">
        <v>61</v>
      </c>
      <c r="X5" s="33" t="s">
        <v>66</v>
      </c>
      <c r="Y5" s="33" t="s">
        <v>65</v>
      </c>
      <c r="Z5" s="33"/>
      <c r="AA5" s="30">
        <v>0</v>
      </c>
      <c r="AB5" s="34">
        <v>148000</v>
      </c>
      <c r="AC5" s="30">
        <v>0</v>
      </c>
      <c r="AD5" s="30">
        <v>0</v>
      </c>
      <c r="AE5" s="30">
        <v>0</v>
      </c>
      <c r="AF5" s="30">
        <v>0</v>
      </c>
      <c r="AG5" s="30">
        <v>0</v>
      </c>
      <c r="AH5" s="30">
        <v>0</v>
      </c>
      <c r="AI5" s="30">
        <v>0</v>
      </c>
      <c r="AJ5" s="30">
        <v>0</v>
      </c>
      <c r="AK5" s="30">
        <v>0</v>
      </c>
      <c r="AL5" s="30"/>
      <c r="AM5" s="30"/>
      <c r="AN5" s="30"/>
      <c r="AO5" s="30">
        <v>0</v>
      </c>
    </row>
    <row r="6" spans="1:41" s="35" customFormat="1" x14ac:dyDescent="0.35">
      <c r="A6" s="30">
        <v>890680025</v>
      </c>
      <c r="B6" s="31" t="s">
        <v>52</v>
      </c>
      <c r="C6" s="30" t="s">
        <v>58</v>
      </c>
      <c r="D6" s="32">
        <v>670385</v>
      </c>
      <c r="E6" s="30" t="str">
        <f>_xlfn.CONCAT(C6,D6)</f>
        <v>HOSF670385</v>
      </c>
      <c r="F6" s="30" t="s">
        <v>57</v>
      </c>
      <c r="G6" s="33">
        <v>45359</v>
      </c>
      <c r="H6" s="33"/>
      <c r="I6" s="34">
        <v>235500</v>
      </c>
      <c r="J6" s="34">
        <v>235500</v>
      </c>
      <c r="K6" s="30" t="e">
        <v>#N/A</v>
      </c>
      <c r="L6" s="30" t="s">
        <v>71</v>
      </c>
      <c r="M6" s="30">
        <v>0</v>
      </c>
      <c r="N6" s="30"/>
      <c r="O6" s="30" t="s">
        <v>70</v>
      </c>
      <c r="P6" s="33">
        <v>45359</v>
      </c>
      <c r="Q6" s="33"/>
      <c r="R6" s="33"/>
      <c r="S6" s="33"/>
      <c r="T6" s="34">
        <v>235500</v>
      </c>
      <c r="U6" s="33" t="s">
        <v>31</v>
      </c>
      <c r="V6" s="33" t="s">
        <v>64</v>
      </c>
      <c r="W6" s="33" t="s">
        <v>61</v>
      </c>
      <c r="X6" s="33" t="s">
        <v>65</v>
      </c>
      <c r="Y6" s="33" t="s">
        <v>65</v>
      </c>
      <c r="Z6" s="33"/>
      <c r="AA6" s="30">
        <v>0</v>
      </c>
      <c r="AB6" s="34">
        <v>235500</v>
      </c>
      <c r="AC6" s="30">
        <v>0</v>
      </c>
      <c r="AD6" s="30">
        <v>0</v>
      </c>
      <c r="AE6" s="30">
        <v>0</v>
      </c>
      <c r="AF6" s="30">
        <v>0</v>
      </c>
      <c r="AG6" s="30">
        <v>0</v>
      </c>
      <c r="AH6" s="30">
        <v>0</v>
      </c>
      <c r="AI6" s="30">
        <v>0</v>
      </c>
      <c r="AJ6" s="30">
        <v>0</v>
      </c>
      <c r="AK6" s="30">
        <v>0</v>
      </c>
      <c r="AL6" s="30"/>
      <c r="AM6" s="30"/>
      <c r="AN6" s="30"/>
      <c r="AO6" s="30">
        <v>0</v>
      </c>
    </row>
    <row r="7" spans="1:41" s="35" customFormat="1" x14ac:dyDescent="0.35">
      <c r="A7" s="30">
        <v>890680025</v>
      </c>
      <c r="B7" s="31" t="s">
        <v>52</v>
      </c>
      <c r="C7" s="30"/>
      <c r="D7" s="32" t="s">
        <v>0</v>
      </c>
      <c r="E7" s="32" t="s">
        <v>0</v>
      </c>
      <c r="F7" s="30" t="s">
        <v>53</v>
      </c>
      <c r="G7" s="33">
        <v>40878</v>
      </c>
      <c r="H7" s="33"/>
      <c r="I7" s="34">
        <v>454186</v>
      </c>
      <c r="J7" s="34">
        <v>454186</v>
      </c>
      <c r="K7" s="30" t="e">
        <v>#N/A</v>
      </c>
      <c r="L7" s="30" t="s">
        <v>72</v>
      </c>
      <c r="M7" s="30">
        <v>0</v>
      </c>
      <c r="N7" s="30"/>
      <c r="O7" s="30"/>
      <c r="P7" s="33"/>
      <c r="Q7" s="33"/>
      <c r="R7" s="33"/>
      <c r="S7" s="33"/>
      <c r="T7" s="36">
        <v>0</v>
      </c>
      <c r="U7" s="33"/>
      <c r="V7" s="33"/>
      <c r="W7" s="33"/>
      <c r="X7" s="33"/>
      <c r="Y7" s="33"/>
      <c r="Z7" s="33"/>
      <c r="AA7" s="30">
        <v>0</v>
      </c>
      <c r="AB7" s="30">
        <v>0</v>
      </c>
      <c r="AC7" s="34">
        <v>454186</v>
      </c>
      <c r="AD7" s="30">
        <v>0</v>
      </c>
      <c r="AE7" s="30">
        <v>0</v>
      </c>
      <c r="AF7" s="30">
        <v>0</v>
      </c>
      <c r="AG7" s="30">
        <v>0</v>
      </c>
      <c r="AH7" s="30">
        <v>0</v>
      </c>
      <c r="AI7" s="30">
        <v>0</v>
      </c>
      <c r="AJ7" s="30">
        <v>0</v>
      </c>
      <c r="AK7" s="30">
        <v>0</v>
      </c>
      <c r="AL7" s="30"/>
      <c r="AM7" s="30"/>
      <c r="AN7" s="30"/>
      <c r="AO7" s="30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7 A12" name="Rango1_10"/>
  </protectedRanges>
  <autoFilter ref="A2:AS7" xr:uid="{53098BA2-FB1E-46B8-9761-7842FDFA4B17}"/>
  <phoneticPr fontId="8" type="noConversion"/>
  <conditionalFormatting sqref="E1">
    <cfRule type="duplicateValues" dxfId="1" priority="4"/>
  </conditionalFormatting>
  <conditionalFormatting sqref="E2">
    <cfRule type="duplicateValues" dxfId="0" priority="5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74843-6726-4BFE-ABB7-5F1A7E5CD7C1}">
  <dimension ref="B1:J42"/>
  <sheetViews>
    <sheetView showGridLines="0" tabSelected="1" topLeftCell="A32" zoomScaleNormal="100" workbookViewId="0">
      <selection activeCell="C38" sqref="C38"/>
    </sheetView>
  </sheetViews>
  <sheetFormatPr baseColWidth="10" defaultColWidth="10.90625" defaultRowHeight="12.5" x14ac:dyDescent="0.25"/>
  <cols>
    <col min="1" max="1" width="1" style="37" customWidth="1"/>
    <col min="2" max="2" width="10.90625" style="37"/>
    <col min="3" max="3" width="17.54296875" style="37" customWidth="1"/>
    <col min="4" max="4" width="11.54296875" style="37" customWidth="1"/>
    <col min="5" max="8" width="10.90625" style="37"/>
    <col min="9" max="9" width="22.54296875" style="37" customWidth="1"/>
    <col min="10" max="10" width="14" style="37" customWidth="1"/>
    <col min="11" max="11" width="1.81640625" style="37" customWidth="1"/>
    <col min="12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87" t="s">
        <v>73</v>
      </c>
      <c r="E2" s="88"/>
      <c r="F2" s="88"/>
      <c r="G2" s="88"/>
      <c r="H2" s="88"/>
      <c r="I2" s="89"/>
      <c r="J2" s="93" t="s">
        <v>74</v>
      </c>
    </row>
    <row r="3" spans="2:10" ht="15.75" customHeight="1" thickBot="1" x14ac:dyDescent="0.3">
      <c r="B3" s="40"/>
      <c r="C3" s="41"/>
      <c r="D3" s="90"/>
      <c r="E3" s="91"/>
      <c r="F3" s="91"/>
      <c r="G3" s="91"/>
      <c r="H3" s="91"/>
      <c r="I3" s="92"/>
      <c r="J3" s="94"/>
    </row>
    <row r="4" spans="2:10" ht="13" x14ac:dyDescent="0.25">
      <c r="B4" s="40"/>
      <c r="C4" s="41"/>
      <c r="D4" s="42"/>
      <c r="E4" s="43"/>
      <c r="F4" s="43"/>
      <c r="G4" s="43"/>
      <c r="H4" s="43"/>
      <c r="I4" s="44"/>
      <c r="J4" s="45"/>
    </row>
    <row r="5" spans="2:10" ht="13" x14ac:dyDescent="0.25">
      <c r="B5" s="40"/>
      <c r="C5" s="41"/>
      <c r="D5" s="46" t="s">
        <v>75</v>
      </c>
      <c r="E5" s="47"/>
      <c r="F5" s="47"/>
      <c r="G5" s="47"/>
      <c r="H5" s="47"/>
      <c r="I5" s="48"/>
      <c r="J5" s="48" t="s">
        <v>76</v>
      </c>
    </row>
    <row r="6" spans="2:10" ht="13.5" thickBot="1" x14ac:dyDescent="0.3">
      <c r="B6" s="49"/>
      <c r="C6" s="50"/>
      <c r="D6" s="51"/>
      <c r="E6" s="52"/>
      <c r="F6" s="52"/>
      <c r="G6" s="52"/>
      <c r="H6" s="52"/>
      <c r="I6" s="53"/>
      <c r="J6" s="54"/>
    </row>
    <row r="7" spans="2:10" x14ac:dyDescent="0.25">
      <c r="B7" s="55"/>
      <c r="J7" s="56"/>
    </row>
    <row r="8" spans="2:10" x14ac:dyDescent="0.25">
      <c r="B8" s="55"/>
      <c r="J8" s="56"/>
    </row>
    <row r="9" spans="2:10" x14ac:dyDescent="0.25">
      <c r="B9" s="55"/>
      <c r="C9" s="37" t="str">
        <f ca="1">+CONCATENATE("Santiago de Cali, ",TEXT(TODAY(),"MMMM DD YYYY"))</f>
        <v>Santiago de Cali, abril 21 2025</v>
      </c>
      <c r="J9" s="56"/>
    </row>
    <row r="10" spans="2:10" ht="13" x14ac:dyDescent="0.3">
      <c r="B10" s="55"/>
      <c r="C10" s="57"/>
      <c r="E10" s="58"/>
      <c r="H10" s="59"/>
      <c r="J10" s="56"/>
    </row>
    <row r="11" spans="2:10" x14ac:dyDescent="0.25">
      <c r="B11" s="55"/>
      <c r="J11" s="56"/>
    </row>
    <row r="12" spans="2:10" ht="13" x14ac:dyDescent="0.3">
      <c r="B12" s="55"/>
      <c r="C12" s="57" t="s">
        <v>103</v>
      </c>
      <c r="J12" s="56"/>
    </row>
    <row r="13" spans="2:10" ht="13" x14ac:dyDescent="0.3">
      <c r="B13" s="55"/>
      <c r="C13" s="57" t="s">
        <v>104</v>
      </c>
      <c r="J13" s="56"/>
    </row>
    <row r="14" spans="2:10" x14ac:dyDescent="0.25">
      <c r="B14" s="55"/>
      <c r="J14" s="56"/>
    </row>
    <row r="15" spans="2:10" x14ac:dyDescent="0.25">
      <c r="B15" s="55"/>
      <c r="C15" s="37" t="s">
        <v>105</v>
      </c>
      <c r="J15" s="56"/>
    </row>
    <row r="16" spans="2:10" x14ac:dyDescent="0.25">
      <c r="B16" s="55"/>
      <c r="C16" s="60"/>
      <c r="J16" s="56"/>
    </row>
    <row r="17" spans="2:10" ht="13" x14ac:dyDescent="0.25">
      <c r="B17" s="55"/>
      <c r="C17" s="37" t="s">
        <v>77</v>
      </c>
      <c r="D17" s="58"/>
      <c r="H17" s="61" t="s">
        <v>78</v>
      </c>
      <c r="I17" s="62" t="s">
        <v>79</v>
      </c>
      <c r="J17" s="56"/>
    </row>
    <row r="18" spans="2:10" ht="13" x14ac:dyDescent="0.3">
      <c r="B18" s="55"/>
      <c r="C18" s="57" t="s">
        <v>80</v>
      </c>
      <c r="D18" s="57"/>
      <c r="E18" s="57"/>
      <c r="F18" s="57"/>
      <c r="H18" s="63">
        <v>5</v>
      </c>
      <c r="I18" s="64">
        <v>2068661</v>
      </c>
      <c r="J18" s="56"/>
    </row>
    <row r="19" spans="2:10" x14ac:dyDescent="0.25">
      <c r="B19" s="55"/>
      <c r="C19" s="37" t="s">
        <v>81</v>
      </c>
      <c r="H19" s="65">
        <v>0</v>
      </c>
      <c r="I19" s="66">
        <v>0</v>
      </c>
      <c r="J19" s="56"/>
    </row>
    <row r="20" spans="2:10" x14ac:dyDescent="0.25">
      <c r="B20" s="55"/>
      <c r="C20" s="37" t="s">
        <v>82</v>
      </c>
      <c r="H20" s="65">
        <v>4</v>
      </c>
      <c r="I20" s="66">
        <v>1614475</v>
      </c>
      <c r="J20" s="56"/>
    </row>
    <row r="21" spans="2:10" x14ac:dyDescent="0.25">
      <c r="B21" s="55"/>
      <c r="C21" s="37" t="s">
        <v>83</v>
      </c>
      <c r="H21" s="65">
        <v>1</v>
      </c>
      <c r="I21" s="66">
        <v>454186</v>
      </c>
      <c r="J21" s="56"/>
    </row>
    <row r="22" spans="2:10" x14ac:dyDescent="0.25">
      <c r="B22" s="55"/>
      <c r="C22" s="37" t="s">
        <v>84</v>
      </c>
      <c r="H22" s="65">
        <v>0</v>
      </c>
      <c r="I22" s="66">
        <v>0</v>
      </c>
      <c r="J22" s="56"/>
    </row>
    <row r="23" spans="2:10" x14ac:dyDescent="0.25">
      <c r="B23" s="55"/>
      <c r="C23" s="37" t="s">
        <v>85</v>
      </c>
      <c r="H23" s="65">
        <v>0</v>
      </c>
      <c r="I23" s="66">
        <v>0</v>
      </c>
      <c r="J23" s="56"/>
    </row>
    <row r="24" spans="2:10" ht="13" thickBot="1" x14ac:dyDescent="0.3">
      <c r="B24" s="55"/>
      <c r="C24" s="37" t="s">
        <v>86</v>
      </c>
      <c r="H24" s="67">
        <v>0</v>
      </c>
      <c r="I24" s="68">
        <v>0</v>
      </c>
      <c r="J24" s="56"/>
    </row>
    <row r="25" spans="2:10" ht="13" x14ac:dyDescent="0.3">
      <c r="B25" s="55"/>
      <c r="C25" s="57" t="s">
        <v>87</v>
      </c>
      <c r="D25" s="57"/>
      <c r="E25" s="57"/>
      <c r="F25" s="57"/>
      <c r="H25" s="63">
        <f>H19+H20+H21+H22+H24+H23</f>
        <v>5</v>
      </c>
      <c r="I25" s="64">
        <f>I19+I20+I21+I22+I24+I23</f>
        <v>2068661</v>
      </c>
      <c r="J25" s="56"/>
    </row>
    <row r="26" spans="2:10" x14ac:dyDescent="0.25">
      <c r="B26" s="55"/>
      <c r="C26" s="37" t="s">
        <v>88</v>
      </c>
      <c r="H26" s="65">
        <v>0</v>
      </c>
      <c r="I26" s="66">
        <v>0</v>
      </c>
      <c r="J26" s="56"/>
    </row>
    <row r="27" spans="2:10" ht="13" thickBot="1" x14ac:dyDescent="0.3">
      <c r="B27" s="55"/>
      <c r="C27" s="37" t="s">
        <v>44</v>
      </c>
      <c r="H27" s="67">
        <v>0</v>
      </c>
      <c r="I27" s="68">
        <v>0</v>
      </c>
      <c r="J27" s="56"/>
    </row>
    <row r="28" spans="2:10" ht="13" x14ac:dyDescent="0.3">
      <c r="B28" s="55"/>
      <c r="C28" s="57" t="s">
        <v>89</v>
      </c>
      <c r="D28" s="57"/>
      <c r="E28" s="57"/>
      <c r="F28" s="57"/>
      <c r="H28" s="63">
        <f>H26+H27</f>
        <v>0</v>
      </c>
      <c r="I28" s="64">
        <f>I26+I27</f>
        <v>0</v>
      </c>
      <c r="J28" s="56"/>
    </row>
    <row r="29" spans="2:10" ht="13.5" thickBot="1" x14ac:dyDescent="0.35">
      <c r="B29" s="55"/>
      <c r="C29" s="37" t="s">
        <v>90</v>
      </c>
      <c r="D29" s="57"/>
      <c r="E29" s="57"/>
      <c r="F29" s="57"/>
      <c r="H29" s="67">
        <v>0</v>
      </c>
      <c r="I29" s="68">
        <v>0</v>
      </c>
      <c r="J29" s="56"/>
    </row>
    <row r="30" spans="2:10" ht="13" x14ac:dyDescent="0.3">
      <c r="B30" s="55"/>
      <c r="C30" s="57" t="s">
        <v>91</v>
      </c>
      <c r="D30" s="57"/>
      <c r="E30" s="57"/>
      <c r="F30" s="57"/>
      <c r="H30" s="65">
        <f>H29</f>
        <v>0</v>
      </c>
      <c r="I30" s="66">
        <f>I29</f>
        <v>0</v>
      </c>
      <c r="J30" s="56"/>
    </row>
    <row r="31" spans="2:10" ht="13" x14ac:dyDescent="0.3">
      <c r="B31" s="55"/>
      <c r="C31" s="57"/>
      <c r="D31" s="57"/>
      <c r="E31" s="57"/>
      <c r="F31" s="57"/>
      <c r="H31" s="69"/>
      <c r="I31" s="64"/>
      <c r="J31" s="56"/>
    </row>
    <row r="32" spans="2:10" ht="13.5" thickBot="1" x14ac:dyDescent="0.35">
      <c r="B32" s="55"/>
      <c r="C32" s="57" t="s">
        <v>92</v>
      </c>
      <c r="D32" s="57"/>
      <c r="H32" s="70">
        <f>H25+H28+H30</f>
        <v>5</v>
      </c>
      <c r="I32" s="71">
        <f>I25+I28+I30</f>
        <v>2068661</v>
      </c>
      <c r="J32" s="56"/>
    </row>
    <row r="33" spans="2:10" ht="13.5" thickTop="1" x14ac:dyDescent="0.3">
      <c r="B33" s="55"/>
      <c r="C33" s="57"/>
      <c r="D33" s="57"/>
      <c r="H33" s="72">
        <f>+H18-H32</f>
        <v>0</v>
      </c>
      <c r="I33" s="66">
        <f>+I18-I32</f>
        <v>0</v>
      </c>
      <c r="J33" s="56"/>
    </row>
    <row r="34" spans="2:10" x14ac:dyDescent="0.25">
      <c r="B34" s="55"/>
      <c r="G34" s="72"/>
      <c r="H34" s="72"/>
      <c r="I34" s="72"/>
      <c r="J34" s="56"/>
    </row>
    <row r="35" spans="2:10" x14ac:dyDescent="0.25">
      <c r="B35" s="55"/>
      <c r="G35" s="72"/>
      <c r="H35" s="72"/>
      <c r="I35" s="72"/>
      <c r="J35" s="56"/>
    </row>
    <row r="36" spans="2:10" ht="13" x14ac:dyDescent="0.3">
      <c r="B36" s="55"/>
      <c r="C36" s="57"/>
      <c r="G36" s="72"/>
      <c r="H36" s="72"/>
      <c r="I36" s="72"/>
      <c r="J36" s="56"/>
    </row>
    <row r="37" spans="2:10" ht="13.5" thickBot="1" x14ac:dyDescent="0.35">
      <c r="B37" s="55"/>
      <c r="C37" s="73" t="s">
        <v>108</v>
      </c>
      <c r="D37" s="74"/>
      <c r="H37" s="73" t="s">
        <v>106</v>
      </c>
      <c r="I37" s="74"/>
      <c r="J37" s="56"/>
    </row>
    <row r="38" spans="2:10" ht="13" x14ac:dyDescent="0.3">
      <c r="B38" s="55"/>
      <c r="C38" s="57" t="s">
        <v>109</v>
      </c>
      <c r="D38" s="72"/>
      <c r="H38" s="75" t="s">
        <v>93</v>
      </c>
      <c r="I38" s="72"/>
      <c r="J38" s="56"/>
    </row>
    <row r="39" spans="2:10" ht="13" x14ac:dyDescent="0.3">
      <c r="B39" s="55"/>
      <c r="C39" s="57" t="s">
        <v>107</v>
      </c>
      <c r="H39" s="57" t="s">
        <v>94</v>
      </c>
      <c r="I39" s="72"/>
      <c r="J39" s="56"/>
    </row>
    <row r="40" spans="2:10" x14ac:dyDescent="0.25">
      <c r="B40" s="55"/>
      <c r="G40" s="72"/>
      <c r="H40" s="72"/>
      <c r="I40" s="72"/>
      <c r="J40" s="56"/>
    </row>
    <row r="41" spans="2:10" ht="12.75" customHeight="1" x14ac:dyDescent="0.25">
      <c r="B41" s="55"/>
      <c r="C41" s="95" t="s">
        <v>95</v>
      </c>
      <c r="D41" s="95"/>
      <c r="E41" s="95"/>
      <c r="F41" s="95"/>
      <c r="G41" s="95"/>
      <c r="H41" s="95"/>
      <c r="I41" s="95"/>
      <c r="J41" s="56"/>
    </row>
    <row r="42" spans="2:10" ht="18.75" customHeight="1" thickBot="1" x14ac:dyDescent="0.3">
      <c r="B42" s="76"/>
      <c r="C42" s="77"/>
      <c r="D42" s="77"/>
      <c r="E42" s="77"/>
      <c r="F42" s="77"/>
      <c r="G42" s="77"/>
      <c r="H42" s="77"/>
      <c r="I42" s="77"/>
      <c r="J42" s="7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BB50A-821A-48E3-A059-C87CC07D74CF}">
  <dimension ref="B1:J37"/>
  <sheetViews>
    <sheetView showGridLines="0" zoomScale="84" zoomScaleNormal="84" zoomScaleSheetLayoutView="100" workbookViewId="0">
      <selection activeCell="E18" sqref="E18"/>
    </sheetView>
  </sheetViews>
  <sheetFormatPr baseColWidth="10" defaultColWidth="11.453125" defaultRowHeight="12.5" x14ac:dyDescent="0.25"/>
  <cols>
    <col min="1" max="1" width="4.453125" style="37" customWidth="1"/>
    <col min="2" max="2" width="11.453125" style="37"/>
    <col min="3" max="3" width="12.81640625" style="37" customWidth="1"/>
    <col min="4" max="4" width="22" style="37" customWidth="1"/>
    <col min="5" max="8" width="11.453125" style="37"/>
    <col min="9" max="9" width="24.81640625" style="37" customWidth="1"/>
    <col min="10" max="10" width="12.54296875" style="37" customWidth="1"/>
    <col min="11" max="11" width="1.81640625" style="37" customWidth="1"/>
    <col min="12" max="16384" width="11.453125" style="37"/>
  </cols>
  <sheetData>
    <row r="1" spans="2:10" ht="18" customHeight="1" thickBot="1" x14ac:dyDescent="0.3"/>
    <row r="2" spans="2:10" ht="19.5" customHeight="1" x14ac:dyDescent="0.25">
      <c r="B2" s="38"/>
      <c r="C2" s="39"/>
      <c r="D2" s="87" t="s">
        <v>96</v>
      </c>
      <c r="E2" s="88"/>
      <c r="F2" s="88"/>
      <c r="G2" s="88"/>
      <c r="H2" s="88"/>
      <c r="I2" s="89"/>
      <c r="J2" s="93" t="s">
        <v>74</v>
      </c>
    </row>
    <row r="3" spans="2:10" ht="15.75" customHeight="1" thickBot="1" x14ac:dyDescent="0.3">
      <c r="B3" s="40"/>
      <c r="C3" s="41"/>
      <c r="D3" s="90"/>
      <c r="E3" s="91"/>
      <c r="F3" s="91"/>
      <c r="G3" s="91"/>
      <c r="H3" s="91"/>
      <c r="I3" s="92"/>
      <c r="J3" s="94"/>
    </row>
    <row r="4" spans="2:10" ht="13" x14ac:dyDescent="0.25">
      <c r="B4" s="40"/>
      <c r="C4" s="41"/>
      <c r="E4" s="43"/>
      <c r="F4" s="43"/>
      <c r="G4" s="43"/>
      <c r="H4" s="43"/>
      <c r="I4" s="44"/>
      <c r="J4" s="45"/>
    </row>
    <row r="5" spans="2:10" ht="13" x14ac:dyDescent="0.25">
      <c r="B5" s="40"/>
      <c r="C5" s="41"/>
      <c r="D5" s="96" t="s">
        <v>97</v>
      </c>
      <c r="E5" s="97"/>
      <c r="F5" s="97"/>
      <c r="G5" s="97"/>
      <c r="H5" s="97"/>
      <c r="I5" s="98"/>
      <c r="J5" s="48" t="s">
        <v>98</v>
      </c>
    </row>
    <row r="6" spans="2:10" ht="13.5" thickBot="1" x14ac:dyDescent="0.3">
      <c r="B6" s="49"/>
      <c r="C6" s="50"/>
      <c r="D6" s="51"/>
      <c r="E6" s="52"/>
      <c r="F6" s="52"/>
      <c r="G6" s="52"/>
      <c r="H6" s="52"/>
      <c r="I6" s="53"/>
      <c r="J6" s="54"/>
    </row>
    <row r="7" spans="2:10" x14ac:dyDescent="0.25">
      <c r="B7" s="55"/>
      <c r="J7" s="56"/>
    </row>
    <row r="8" spans="2:10" x14ac:dyDescent="0.25">
      <c r="B8" s="55"/>
      <c r="J8" s="56"/>
    </row>
    <row r="9" spans="2:10" x14ac:dyDescent="0.25">
      <c r="B9" s="55"/>
      <c r="C9" s="37" t="str">
        <f ca="1">+'FOR-CSA-018'!C9</f>
        <v>Santiago de Cali, abril 21 2025</v>
      </c>
      <c r="D9" s="59"/>
      <c r="E9" s="58"/>
      <c r="J9" s="56"/>
    </row>
    <row r="10" spans="2:10" ht="13" x14ac:dyDescent="0.3">
      <c r="B10" s="55"/>
      <c r="C10" s="57"/>
      <c r="J10" s="56"/>
    </row>
    <row r="11" spans="2:10" ht="13" x14ac:dyDescent="0.3">
      <c r="B11" s="55"/>
      <c r="C11" s="57" t="str">
        <f>+'FOR-CSA-018'!C12</f>
        <v>Señores : E.S.E HOSP. SAN RAFAEL DE FUSAGASUGA</v>
      </c>
      <c r="J11" s="56"/>
    </row>
    <row r="12" spans="2:10" ht="13" x14ac:dyDescent="0.3">
      <c r="B12" s="55"/>
      <c r="C12" s="57" t="str">
        <f>+'FOR-CSA-018'!C13</f>
        <v>NIT: 890680025</v>
      </c>
      <c r="J12" s="56"/>
    </row>
    <row r="13" spans="2:10" x14ac:dyDescent="0.25">
      <c r="B13" s="55"/>
      <c r="J13" s="56"/>
    </row>
    <row r="14" spans="2:10" x14ac:dyDescent="0.25">
      <c r="B14" s="55"/>
      <c r="C14" s="37" t="s">
        <v>99</v>
      </c>
      <c r="J14" s="56"/>
    </row>
    <row r="15" spans="2:10" x14ac:dyDescent="0.25">
      <c r="B15" s="55"/>
      <c r="C15" s="60"/>
      <c r="J15" s="56"/>
    </row>
    <row r="16" spans="2:10" ht="13" x14ac:dyDescent="0.3">
      <c r="B16" s="55"/>
      <c r="C16" s="79"/>
      <c r="D16" s="58"/>
      <c r="H16" s="80" t="s">
        <v>78</v>
      </c>
      <c r="I16" s="80" t="s">
        <v>79</v>
      </c>
      <c r="J16" s="56"/>
    </row>
    <row r="17" spans="2:10" ht="13" x14ac:dyDescent="0.3">
      <c r="B17" s="55"/>
      <c r="C17" s="57" t="str">
        <f>+'FOR-CSA-018'!C17</f>
        <v>Con Corte al dia: 31/03/2025</v>
      </c>
      <c r="D17" s="57"/>
      <c r="E17" s="57"/>
      <c r="F17" s="57"/>
      <c r="H17" s="81">
        <f>+SUM(H18:H23)</f>
        <v>5</v>
      </c>
      <c r="I17" s="82">
        <f>+SUM(I18:I23)</f>
        <v>2068661</v>
      </c>
      <c r="J17" s="56"/>
    </row>
    <row r="18" spans="2:10" x14ac:dyDescent="0.25">
      <c r="B18" s="55"/>
      <c r="C18" s="37" t="s">
        <v>81</v>
      </c>
      <c r="H18" s="83">
        <f>+'FOR-CSA-018'!H19</f>
        <v>0</v>
      </c>
      <c r="I18" s="84">
        <f>+'FOR-CSA-018'!I19</f>
        <v>0</v>
      </c>
      <c r="J18" s="56"/>
    </row>
    <row r="19" spans="2:10" x14ac:dyDescent="0.25">
      <c r="B19" s="55"/>
      <c r="C19" s="37" t="s">
        <v>82</v>
      </c>
      <c r="H19" s="83">
        <f>+'FOR-CSA-018'!H20</f>
        <v>4</v>
      </c>
      <c r="I19" s="84">
        <f>+'FOR-CSA-018'!I20</f>
        <v>1614475</v>
      </c>
      <c r="J19" s="56"/>
    </row>
    <row r="20" spans="2:10" x14ac:dyDescent="0.25">
      <c r="B20" s="55"/>
      <c r="C20" s="37" t="s">
        <v>83</v>
      </c>
      <c r="H20" s="83">
        <f>+'FOR-CSA-018'!H21</f>
        <v>1</v>
      </c>
      <c r="I20" s="84">
        <f>+'FOR-CSA-018'!I21</f>
        <v>454186</v>
      </c>
      <c r="J20" s="56"/>
    </row>
    <row r="21" spans="2:10" x14ac:dyDescent="0.25">
      <c r="B21" s="55"/>
      <c r="C21" s="37" t="s">
        <v>84</v>
      </c>
      <c r="H21" s="83">
        <f>+'FOR-CSA-018'!H22</f>
        <v>0</v>
      </c>
      <c r="I21" s="84">
        <f>+'FOR-CSA-018'!I22</f>
        <v>0</v>
      </c>
      <c r="J21" s="56"/>
    </row>
    <row r="22" spans="2:10" x14ac:dyDescent="0.25">
      <c r="B22" s="55"/>
      <c r="C22" s="37" t="s">
        <v>85</v>
      </c>
      <c r="H22" s="83">
        <f>+'FOR-CSA-018'!H23</f>
        <v>0</v>
      </c>
      <c r="I22" s="84">
        <f>+'FOR-CSA-018'!I23</f>
        <v>0</v>
      </c>
      <c r="J22" s="56"/>
    </row>
    <row r="23" spans="2:10" x14ac:dyDescent="0.25">
      <c r="B23" s="55"/>
      <c r="C23" s="37" t="s">
        <v>100</v>
      </c>
      <c r="H23" s="83">
        <f>+'FOR-CSA-018'!H24</f>
        <v>0</v>
      </c>
      <c r="I23" s="84">
        <f>+'FOR-CSA-018'!I24</f>
        <v>0</v>
      </c>
      <c r="J23" s="56"/>
    </row>
    <row r="24" spans="2:10" ht="13" x14ac:dyDescent="0.3">
      <c r="B24" s="55"/>
      <c r="C24" s="57" t="s">
        <v>101</v>
      </c>
      <c r="D24" s="57"/>
      <c r="E24" s="57"/>
      <c r="F24" s="57"/>
      <c r="H24" s="81">
        <f>SUM(H18:H23)</f>
        <v>5</v>
      </c>
      <c r="I24" s="82">
        <f>+SUBTOTAL(9,I18:I23)</f>
        <v>2068661</v>
      </c>
      <c r="J24" s="56"/>
    </row>
    <row r="25" spans="2:10" ht="13.5" thickBot="1" x14ac:dyDescent="0.35">
      <c r="B25" s="55"/>
      <c r="C25" s="57"/>
      <c r="D25" s="57"/>
      <c r="H25" s="85"/>
      <c r="I25" s="86"/>
      <c r="J25" s="56"/>
    </row>
    <row r="26" spans="2:10" ht="13.5" thickTop="1" x14ac:dyDescent="0.3">
      <c r="B26" s="55"/>
      <c r="C26" s="57"/>
      <c r="D26" s="57"/>
      <c r="H26" s="72"/>
      <c r="I26" s="66"/>
      <c r="J26" s="56"/>
    </row>
    <row r="27" spans="2:10" ht="13" x14ac:dyDescent="0.3">
      <c r="B27" s="55"/>
      <c r="C27" s="57"/>
      <c r="D27" s="57"/>
      <c r="H27" s="72"/>
      <c r="I27" s="66"/>
      <c r="J27" s="56"/>
    </row>
    <row r="28" spans="2:10" ht="13" x14ac:dyDescent="0.3">
      <c r="B28" s="55"/>
      <c r="C28" s="57"/>
      <c r="D28" s="57"/>
      <c r="H28" s="72"/>
      <c r="I28" s="66"/>
      <c r="J28" s="56"/>
    </row>
    <row r="29" spans="2:10" x14ac:dyDescent="0.25">
      <c r="B29" s="55"/>
      <c r="G29" s="72"/>
      <c r="H29" s="72"/>
      <c r="I29" s="72"/>
      <c r="J29" s="56"/>
    </row>
    <row r="30" spans="2:10" ht="13.5" thickBot="1" x14ac:dyDescent="0.35">
      <c r="B30" s="55"/>
      <c r="C30" s="73" t="str">
        <f>+'FOR-CSA-018'!C37</f>
        <v>MARYLUZ JIMENEZ</v>
      </c>
      <c r="D30" s="73"/>
      <c r="G30" s="73" t="str">
        <f>+'FOR-CSA-018'!H37</f>
        <v xml:space="preserve">Lizeth Ome G. </v>
      </c>
      <c r="H30" s="74"/>
      <c r="I30" s="72"/>
      <c r="J30" s="56"/>
    </row>
    <row r="31" spans="2:10" ht="13" x14ac:dyDescent="0.3">
      <c r="B31" s="55"/>
      <c r="C31" s="75" t="str">
        <f>+'FOR-CSA-018'!C38</f>
        <v>APOYO CARTERA</v>
      </c>
      <c r="D31" s="75"/>
      <c r="G31" s="75" t="str">
        <f>+'FOR-CSA-018'!H38</f>
        <v>Cartera - Cuentas Salud</v>
      </c>
      <c r="H31" s="72"/>
      <c r="I31" s="72"/>
      <c r="J31" s="56"/>
    </row>
    <row r="32" spans="2:10" ht="13" x14ac:dyDescent="0.3">
      <c r="B32" s="55"/>
      <c r="C32" s="75" t="str">
        <f>+'FOR-CSA-018'!C39</f>
        <v>ESE HOSP SAN RAFAEL DE FUSAGASUGA</v>
      </c>
      <c r="D32" s="75"/>
      <c r="G32" s="75" t="str">
        <f>+'FOR-CSA-018'!H39</f>
        <v>EPS Comfenalco Valle.</v>
      </c>
      <c r="H32" s="72"/>
      <c r="I32" s="72"/>
      <c r="J32" s="56"/>
    </row>
    <row r="33" spans="2:10" ht="13" x14ac:dyDescent="0.3">
      <c r="B33" s="55"/>
      <c r="C33" s="75"/>
      <c r="D33" s="75"/>
      <c r="G33" s="75"/>
      <c r="H33" s="72"/>
      <c r="I33" s="72"/>
      <c r="J33" s="56"/>
    </row>
    <row r="34" spans="2:10" ht="13" x14ac:dyDescent="0.3">
      <c r="B34" s="55"/>
      <c r="C34" s="75"/>
      <c r="D34" s="75"/>
      <c r="G34" s="75"/>
      <c r="H34" s="72"/>
      <c r="I34" s="72"/>
      <c r="J34" s="56"/>
    </row>
    <row r="35" spans="2:10" ht="14" x14ac:dyDescent="0.25">
      <c r="B35" s="55"/>
      <c r="C35" s="99" t="s">
        <v>102</v>
      </c>
      <c r="D35" s="99"/>
      <c r="E35" s="99"/>
      <c r="F35" s="99"/>
      <c r="G35" s="99"/>
      <c r="H35" s="99"/>
      <c r="I35" s="99"/>
      <c r="J35" s="56"/>
    </row>
    <row r="36" spans="2:10" ht="13" x14ac:dyDescent="0.3">
      <c r="B36" s="55"/>
      <c r="C36" s="75"/>
      <c r="D36" s="75"/>
      <c r="G36" s="75"/>
      <c r="H36" s="72"/>
      <c r="I36" s="72"/>
      <c r="J36" s="56"/>
    </row>
    <row r="37" spans="2:10" ht="18.75" customHeight="1" thickBot="1" x14ac:dyDescent="0.3">
      <c r="B37" s="76"/>
      <c r="C37" s="77"/>
      <c r="D37" s="77"/>
      <c r="E37" s="77"/>
      <c r="F37" s="77"/>
      <c r="G37" s="74"/>
      <c r="H37" s="74"/>
      <c r="I37" s="74"/>
      <c r="J37" s="78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CARTERA12</dc:creator>
  <cp:lastModifiedBy>Neyla Lizeth Ome Guamanga</cp:lastModifiedBy>
  <dcterms:created xsi:type="dcterms:W3CDTF">2025-04-07T19:37:38Z</dcterms:created>
  <dcterms:modified xsi:type="dcterms:W3CDTF">2025-04-21T14:43:26Z</dcterms:modified>
</cp:coreProperties>
</file>