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nilo\Areas\CxPSalud\CARTERA\CARTERAS REVISADAS\REVISIÓN CARTERAS AÑO 2025\4. ABRIL\NIT 890906347 ESE HOSP MANUEL URIBE ANGEL\"/>
    </mc:Choice>
  </mc:AlternateContent>
  <xr:revisionPtr revIDLastSave="0" documentId="13_ncr:1_{5E6B221A-C4FB-403E-A080-AC011DA3296F}"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5" r:id="rId3"/>
    <sheet name="CIRCULAR 030" sheetId="6" r:id="rId4"/>
  </sheets>
  <externalReferences>
    <externalReference r:id="rId5"/>
    <externalReference r:id="rId6"/>
  </externalReferences>
  <definedNames>
    <definedName name="_xlnm._FilterDatabase" localSheetId="1" hidden="1">'ESTADO CADA FACT'!$A$2:$BH$5</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6" l="1"/>
  <c r="C11" i="6"/>
  <c r="G32" i="6"/>
  <c r="C32" i="6"/>
  <c r="G31" i="6"/>
  <c r="C31" i="6"/>
  <c r="G30" i="6"/>
  <c r="C30" i="6"/>
  <c r="I23" i="6"/>
  <c r="H23" i="6"/>
  <c r="I22" i="6"/>
  <c r="H22" i="6"/>
  <c r="I21" i="6"/>
  <c r="H21" i="6"/>
  <c r="I20" i="6"/>
  <c r="H20" i="6"/>
  <c r="I19" i="6"/>
  <c r="H19" i="6"/>
  <c r="I18" i="6"/>
  <c r="H18" i="6"/>
  <c r="H17" i="6" s="1"/>
  <c r="C17" i="6"/>
  <c r="I30" i="5"/>
  <c r="H30" i="5"/>
  <c r="I28" i="5"/>
  <c r="H28" i="5"/>
  <c r="I25" i="5"/>
  <c r="I32" i="5" s="1"/>
  <c r="I33" i="5" s="1"/>
  <c r="H25" i="5"/>
  <c r="H32" i="5" s="1"/>
  <c r="H33" i="5" s="1"/>
  <c r="C9" i="5"/>
  <c r="C9" i="6" s="1"/>
  <c r="I17" i="6" l="1"/>
  <c r="I24" i="6"/>
  <c r="H24" i="6"/>
  <c r="AE1" i="2" l="1"/>
  <c r="AF1" i="2"/>
  <c r="L2" i="2"/>
  <c r="BC1" i="2"/>
  <c r="BB1" i="2"/>
  <c r="BA1" i="2"/>
  <c r="AZ1" i="2"/>
  <c r="AY1" i="2"/>
  <c r="AX1" i="2"/>
  <c r="AW1" i="2"/>
  <c r="AV1" i="2"/>
  <c r="AU1" i="2"/>
  <c r="AT1" i="2"/>
  <c r="AB1" i="2"/>
  <c r="M1" i="2"/>
  <c r="J1" i="2"/>
  <c r="I1" i="2"/>
  <c r="K1" i="2" l="1"/>
  <c r="AC1" i="2"/>
  <c r="Z1" i="2"/>
  <c r="AK1" i="2"/>
  <c r="AM1" i="2"/>
  <c r="Y1" i="2"/>
  <c r="AA1" i="2"/>
  <c r="AD1" i="2"/>
  <c r="AL1" i="2"/>
  <c r="N5" i="1"/>
</calcChain>
</file>

<file path=xl/sharedStrings.xml><?xml version="1.0" encoding="utf-8"?>
<sst xmlns="http://schemas.openxmlformats.org/spreadsheetml/2006/main" count="180" uniqueCount="148">
  <si>
    <t>Fuente del Documento</t>
  </si>
  <si>
    <t>Número Documento</t>
  </si>
  <si>
    <t>Nombre Unificado</t>
  </si>
  <si>
    <t>Nit Empresa</t>
  </si>
  <si>
    <t>Fecha del documento</t>
  </si>
  <si>
    <t>Fecha de Vencimiento del Documento</t>
  </si>
  <si>
    <t>Tipo de Servicio</t>
  </si>
  <si>
    <t>POR VENCER</t>
  </si>
  <si>
    <t>1-60</t>
  </si>
  <si>
    <t>61-90</t>
  </si>
  <si>
    <t>91-180</t>
  </si>
  <si>
    <t>181-360</t>
  </si>
  <si>
    <t>&gt;360</t>
  </si>
  <si>
    <t>valortotalreg</t>
  </si>
  <si>
    <t>ld_fechaenv</t>
  </si>
  <si>
    <t>ld_fecharad</t>
  </si>
  <si>
    <t>estmovedo</t>
  </si>
  <si>
    <t xml:space="preserve"> GLS</t>
  </si>
  <si>
    <t>OBSERVACION</t>
  </si>
  <si>
    <t>FV</t>
  </si>
  <si>
    <t>COMFENALCO VALLE</t>
  </si>
  <si>
    <t>890303093</t>
  </si>
  <si>
    <t>H</t>
  </si>
  <si>
    <t>RV</t>
  </si>
  <si>
    <t>Radicada Vencida</t>
  </si>
  <si>
    <t>FA</t>
  </si>
  <si>
    <t>RD</t>
  </si>
  <si>
    <t/>
  </si>
  <si>
    <t>AP</t>
  </si>
  <si>
    <t>En Proceso de Radicación</t>
  </si>
  <si>
    <t>NIT IPS</t>
  </si>
  <si>
    <t>Nombre IPS</t>
  </si>
  <si>
    <t>Prefijo Factura</t>
  </si>
  <si>
    <t>Numero Factura</t>
  </si>
  <si>
    <t>FACTURA</t>
  </si>
  <si>
    <t>LLAVE</t>
  </si>
  <si>
    <t>IPS Fecha factura</t>
  </si>
  <si>
    <t>IPS Fecha radicado</t>
  </si>
  <si>
    <t>IPS Valor Factura</t>
  </si>
  <si>
    <t>IPS Saldo Factura</t>
  </si>
  <si>
    <t>ESTADO CARTERA ANTERIOR</t>
  </si>
  <si>
    <t>POR PAGAR SAP</t>
  </si>
  <si>
    <t>DOC CONTA</t>
  </si>
  <si>
    <t>ESTADO COVID</t>
  </si>
  <si>
    <t>VALIDACION</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</si>
  <si>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</si>
  <si>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</si>
  <si>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</si>
  <si>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</si>
  <si>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</si>
  <si>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</si>
  <si>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</si>
  <si>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</si>
  <si>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</si>
  <si>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</si>
  <si>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</si>
  <si>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</si>
  <si>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</si>
  <si>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</si>
  <si>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</si>
  <si>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</si>
  <si>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</si>
  <si>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</si>
  <si>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</si>
  <si>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</si>
  <si>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</si>
  <si>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</si>
  <si>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</si>
  <si>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</si>
  <si>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</si>
  <si>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</si>
  <si>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</si>
  <si>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</si>
  <si>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</si>
  <si>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</si>
  <si>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</si>
  <si>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</si>
  <si>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</si>
  <si>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</si>
  <si>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</si>
  <si>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</si>
  <si>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</si>
  <si>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</si>
  <si>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</si>
  <si>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</si>
  <si>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</si>
  <si>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E.S.E. HOSP MANUEL URIBE ANGEL</t>
  </si>
  <si>
    <t>FV2317651</t>
  </si>
  <si>
    <t>890906347_FV2317651</t>
  </si>
  <si>
    <t>Factura No Radicada</t>
  </si>
  <si>
    <t>No radicada</t>
  </si>
  <si>
    <t>FA2485590</t>
  </si>
  <si>
    <t>890906347_FA2485590</t>
  </si>
  <si>
    <t>FA2566403</t>
  </si>
  <si>
    <t>890906347_FA2566403</t>
  </si>
  <si>
    <t>Factura no radicada</t>
  </si>
  <si>
    <t>Finalizada</t>
  </si>
  <si>
    <t>NULL</t>
  </si>
  <si>
    <t>ESTADO DOS</t>
  </si>
  <si>
    <t>Urgencias</t>
  </si>
  <si>
    <t>MIG-890906347</t>
  </si>
  <si>
    <t>Luis Ernesto Guerrero Galeano</t>
  </si>
  <si>
    <t>Devuelta</t>
  </si>
  <si>
    <t>AUT/Pertinencia Médica/    Se devuelve factura Servicios hospitalarios del 1 al 5 de Agosto 2024 No autorizados; en el anexo III  no se evidencia solicitud de autorización para la UCI 2 días,  favor  solicitar autorización final a  los correos. capautorizaciones@epsdelagente.com.co autorizacionescap@epsdelagente.com.co  Se anexa detalle de objeciones Médicas, favor conciliar con el Dr. Diego Fernando Collazos Auditor medico de cuentas en la EPS (1)     911019 608 SE OBJETA 911019, HEMOCLASIFICACION NO FACTURABLE, INCLUIDA EN PRUEBA DE COMPATIBILIDAD CRUZADA MAYOR Y FACTURADA ADICIONALMENTE  $48.500,00  (2)      879910 608 SE OBJETA 879910, SE CONSIDERA AYUDA DIAGNOSTICA SIN JUSTIFICACION, PACIENTE INGRESA POR SOSPECHA DE TOMBOEMBOLISMO PULMONAR POR TRAUMA EN HUMERO Y FRACTURA SECUNDARIA, EN ANAMNESIS NO MENCIONAN NINGUN MECANISMO DE TRAUMA SOBRE ESTRUCTURAS ABDOMINALES, TORACICAS O TRAUMA ENCEFALOCRANEANO ALGUNO,  NO SE ENCUENTRA NINGUNA JUSTIFICADION PARA REALIZAR LA IMAGENES EN MENCION .  $1.002.500,00  (3)     879420 608 SE OBJETA 879420, SE CONSIDERA AYUDA DIAGNOSTICA SIN JUSTIFICACION, PACIENTE INGRESA POR SOSPECHA DE TOMBOEMBOLISMO PULMONAR POR TRAUMA EN HUMERO Y FRACTURA SECUNDARIA, EN ANAMNESIS NO MENCIONAN NINGUN MECANISMO DE TRAUMA SOBRE ESTRUCTURAS ABDOMINALES, TORACICAS O TRAUMA ENCEFALOCRANEANO ALGUNO,  NO SE ENCUENTRA NINGUNA JUSTIFICADION PARA REALIZAR LA IMAGENES EN MENCION .  $719.200,00  (4)      879301 608 SE OBJETA 879301, SE CONSIDERA AYUDA DIAGNOSTICA SIN JUSTIFICACION, PACIENTE INGRESA POR SOSPECHA DE TOMBOEMBOLISMO PULMONAR POR TRAUMA EN HUMERO Y FRACTURA SECUNDARIA, EN ANAMNESIS NO MENCIONAN NINGUN MECANISMO DE TRAUMA SOBRE ESTRUCTURAS ABDOMINALES O TORACICAS,  NO SE ENCUENTRA NINGUNA JUSTIFICADION PARA REALIZAR LA IMAGENES ENMENCION   $946.500,00  (5)       8791111 608 SE OBJETA 879111, SE CONSIDERA AYUDA DIAGNOSTICA SIN JUSTIFICACION, PACIENTE INGRESA POR SOSPECHA DE TOMBOEMBOLISMO PULMONAR POR TRAUMA EN HUMERO Y FRACTURA SECUNDARIA, EN ANAMNESIS NO MENCIONAN NINGUN MECANISMO DE TRAUMA SOBRE ESTRUCTURAS ABDOMINALES O TORACICAS,  NO SE ENCUENTRA NINGUNA JUSTIFICADION PARA REALIZAR LA IMAGENES ENMENCION   $690.900,00  Total  objetado pertinencia medica $3.407.600     /JAM</t>
  </si>
  <si>
    <t>AUT/Pertinencia Médica/ Se devuelve factura Servicios hospitalarios del 1 al 5 de Agosto 2024 No autorizados; en el anexo III no se evidencia solicitud de autorización para la UCI 2 días, favor solicitar autorización final a los correos. capautorizaciones@epsdelagente.com.co autorizacionescap@epsdelagente.com.co Se anexa detalle de objeciones Médicas, favor conciliar con el Dr. Diego Fernando Collazos Auditor medico de cuentas en la EPS (1) 911019 608 SE OBJETA 911019, HEMOCLASIFICACION NO FACTURABLE, INCLUIDA EN PRUEBA DE COMPATIBILIDAD CRUZADA MAYOR Y FACTURADA ADICIONALMENTE $48.500,00 (2) 879910 608 SE OBJETA 879910, SE CONSIDERA AYUDA DIAGNOSTICA SIN JUSTIFICACION, PACIENTE INGRESA POR SOSPECHA DE TOMBOEMBOLISMO PULMONAR POR TRAUMA EN HUMERO Y FRACTURA SECUNDARIA, EN ANAMNESIS NO MENCIONAN NINGUN MECANISMO DE TRAUMA SOBRE ESTRUCTURAS ABDOMINALES, TORACICAS O TRAUMA ENCEFALOCRANEANO ALGUNO, NO SE ENCUENTRA NINGUNA JUSTIFICADION PARA REALIZAR LA IMAGENES EN MENCION . $1.002.500,00 (3) 879420 608 SE OBJETA 879420, SE CONSIDERA AYUDA DIAGNOSTICA SIN JUSTIFICACION, PACIENTE INGRESA POR SOSPECHA DE TOMBOEMBOLISMO PULMONAR POR TRAUMA EN HUMERO Y FRACTURA SECUNDARIA, EN ANAMNESIS NO MENCIONAN NINGUN MECANISMO DE TRAUMA SOBRE ESTRUCTURAS ABDOMINALES, TORACICAS O TRAUMA ENCEFALOCRANEANO ALGUNO, NO SE ENCUENTRA NINGUNA JUSTIFICADION PARA REALIZAR LA IMAGENES EN MENCION . $719.200,00 (4) 879301 608 SE OBJETA 879301, SE CONSIDERA AYUDA DIAGNOSTICA SIN JUSTIFICACION, PACIENTE INGRESA POR SOSPECHA DE TOMBOEMBOLISMO PULMONAR POR TRAUMA EN HUMERO Y FRACTURA SECUNDARIA, EN ANAMNESIS NO MENCIONAN NINGUN MECANISMO DE TRAUMA SOBRE ESTRUCTURAS ABDOMINALES O TORACICAS, NO SE ENCUENTRA NINGUNA JUSTIFICADION PARA REALIZAR LA IMAGENES ENMENCION $946.500,00 (5) 8791111 608 SE OBJETA 879111, SE CONSIDERA AYUDA DIAGNOSTICA SIN JUSTIFICACION, PACIENTE INGRESA POR SOSPECHA DE TOMBOEMBOLISMO PULMONAR POR TRAUMA EN HUMERO Y FRACTURA SECUNDARIA, EN ANAMNESIS NO MENCIONAN NINGUN MECANISMO DE TRAUMA SOBRE ESTRUCTURAS ABDOMINALES O TORACICAS, NO SE ENCUENTRA NINGUNA JUSTIFICADION PARA REALIZAR LA IMAGENES ENMENCION $690.900,00 Total objetado pertinencia medica $3.407.600 /JAM</t>
  </si>
  <si>
    <t>AUTORIZACION</t>
  </si>
  <si>
    <t>Hospitalario</t>
  </si>
  <si>
    <t>Servicios hospitalarios</t>
  </si>
  <si>
    <t>Factura COVID</t>
  </si>
  <si>
    <t>Factura Devuelta</t>
  </si>
  <si>
    <t>Más de 360</t>
  </si>
  <si>
    <t>NO HA SIDO ENTREGADA AL PROCESO DE RECOBROS</t>
  </si>
  <si>
    <t>FOR-CSA-018</t>
  </si>
  <si>
    <t>HOJA 1 DE 1</t>
  </si>
  <si>
    <t>RESUMEN DE CARTERA REVISADA POR LA EPS</t>
  </si>
  <si>
    <t>VERSION 2</t>
  </si>
  <si>
    <t>A continuacion me permito remitir nuestra respuesta al estado de cartera presentado en la fecha: 02/04/2025</t>
  </si>
  <si>
    <t>Con Corte al dia: 31/03/2025</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</si>
  <si>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</si>
  <si>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</si>
  <si>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</si>
  <si>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</si>
  <si>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</si>
  <si>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</si>
  <si>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</si>
  <si>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</si>
  <si>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</si>
  <si>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</si>
  <si>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</si>
  <si>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</si>
  <si>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</si>
  <si>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</si>
  <si>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</si>
  <si>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</si>
  <si>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</si>
  <si>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</si>
  <si>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</si>
  <si>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</si>
  <si>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</si>
  <si>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</si>
  <si>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</si>
  <si>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</si>
  <si>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</si>
  <si>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</si>
  <si>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E.S.E. HOSP MANUEL URIBE ANGEL</t>
  </si>
  <si>
    <t>NIT: 890906347</t>
  </si>
  <si>
    <t>María Fanny Otalvaro Ruiz</t>
  </si>
  <si>
    <t>Analista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</si>
</sst>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 #,##0_-;\-* #,##0_-;_-* &quot;-&quot;??_-;_-@_-"/>
    <numFmt numFmtId="165" formatCode="&quot;$&quot;\ #,##0"/>
    <numFmt numFmtId="166" formatCode="_-&quot;$&quot;\ * #,##0_-;\-&quot;$&quot;\ * #,##0_-;_-&quot;$&quot;\ * &quot;-&quot;??_-;_-@_-"/>
    <numFmt numFmtId="167" formatCode="_-&quot;€&quot;\ * #,##0_-;\-&quot;€&quot;\ * #,##0_-;_-&quot;€&quot;\ * &quot;-&quot;??_-;_-@_-"/>
    <numFmt numFmtId="168" formatCode="[$-240A]d&quot; de &quot;mmmm&quot; de &quot;yyyy;@"/>
    <numFmt numFmtId="169" formatCode="&quot;$&quot;\ #,##0;[Red]&quot;$&quot;\ #,##0"/>
    <numFmt numFmtId="170" formatCode="[$$-240A]\ #,##0;\-[$$-240A]\ #,##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Tahoma"/>
      <family val="2"/>
    </font>
    <font>
      <sz val="8"/>
      <name val="Tahoma"/>
      <family val="2"/>
    </font>
    <font>
      <b/>
      <sz val="8"/>
      <name val="Tahoma"/>
      <family val="2"/>
    </font>
    <font>
      <sz val="8"/>
      <color rgb="FF000000"/>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xf numFmtId="43" fontId="1" fillId="0" borderId="0" applyFont="0" applyFill="0" applyBorder="0" applyAlignment="0" applyProtection="0"/>
    <xf numFmtId="43" fontId="1" fillId="0" borderId="0" applyFont="0" applyFill="0" applyBorder="0" applyAlignment="0" applyProtection="0"/>
  </cellStyleXfs>
  <cellXfs count="106">
    <xf numFmtId="0" fontId="0" fillId="0" borderId="0" xfId="0"/>
    <xf numFmtId="0" fontId="2" fillId="2" borderId="1" xfId="0" applyFont="1" applyFill="1" applyBorder="1" applyAlignment="1">
      <alignment vertical="center"/>
    </xf>
    <xf numFmtId="164" fontId="2" fillId="2" borderId="1" xfId="1" applyNumberFormat="1" applyFont="1" applyFill="1" applyBorder="1" applyAlignment="1">
      <alignment vertical="center"/>
    </xf>
    <xf numFmtId="164" fontId="2"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vertical="center"/>
    </xf>
    <xf numFmtId="164" fontId="0" fillId="0" borderId="1" xfId="1" applyNumberFormat="1" applyFont="1" applyBorder="1" applyAlignment="1">
      <alignment vertical="center"/>
    </xf>
    <xf numFmtId="164" fontId="0" fillId="0" borderId="1" xfId="1" applyNumberFormat="1" applyFont="1" applyBorder="1"/>
    <xf numFmtId="0" fontId="0" fillId="0" borderId="1" xfId="0" applyBorder="1"/>
    <xf numFmtId="164" fontId="0" fillId="0" borderId="0" xfId="0" applyNumberFormat="1"/>
    <xf numFmtId="16" fontId="3" fillId="0" borderId="0" xfId="0" applyNumberFormat="1" applyFont="1" applyAlignment="1">
      <alignment horizontal="center" vertical="center"/>
    </xf>
    <xf numFmtId="0" fontId="3" fillId="0" borderId="0" xfId="0" applyFont="1" applyAlignment="1">
      <alignment horizontal="center" vertical="center"/>
    </xf>
    <xf numFmtId="14" fontId="3" fillId="0" borderId="0" xfId="0" applyNumberFormat="1" applyFont="1" applyAlignment="1">
      <alignment horizontal="center" vertical="center"/>
    </xf>
    <xf numFmtId="165" fontId="3" fillId="0" borderId="0" xfId="2" applyNumberFormat="1" applyFont="1" applyAlignment="1">
      <alignment horizontal="center" vertical="center"/>
    </xf>
    <xf numFmtId="165" fontId="4" fillId="0" borderId="0" xfId="0" applyNumberFormat="1" applyFont="1" applyAlignment="1">
      <alignment horizontal="center" vertical="center"/>
    </xf>
    <xf numFmtId="165" fontId="3" fillId="0" borderId="0" xfId="0" applyNumberFormat="1" applyFont="1" applyAlignment="1">
      <alignment horizontal="center" vertical="center"/>
    </xf>
    <xf numFmtId="0" fontId="3" fillId="0" borderId="0" xfId="2" applyNumberFormat="1" applyFont="1" applyAlignment="1">
      <alignment horizontal="center" vertical="center"/>
    </xf>
    <xf numFmtId="0" fontId="0" fillId="0" borderId="0" xfId="0" applyAlignment="1">
      <alignment horizontal="center" vertic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66" fontId="5" fillId="0" borderId="1" xfId="2" applyNumberFormat="1" applyFont="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165" fontId="5" fillId="4" borderId="1" xfId="2" applyNumberFormat="1" applyFont="1" applyFill="1" applyBorder="1" applyAlignment="1">
      <alignment horizontal="center" vertical="center" wrapText="1"/>
    </xf>
    <xf numFmtId="0" fontId="5" fillId="4" borderId="1" xfId="2" applyNumberFormat="1"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167" fontId="5" fillId="3" borderId="1" xfId="2"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2" fillId="0" borderId="0" xfId="0" applyFont="1"/>
    <xf numFmtId="0" fontId="4" fillId="0" borderId="1" xfId="0" applyFont="1" applyBorder="1" applyAlignment="1">
      <alignment horizontal="center" vertical="center"/>
    </xf>
    <xf numFmtId="0" fontId="4" fillId="0" borderId="1" xfId="0" applyFont="1" applyBorder="1" applyAlignment="1" applyProtection="1">
      <alignment horizontal="center" vertical="center"/>
      <protection locked="0"/>
    </xf>
    <xf numFmtId="0" fontId="4" fillId="0" borderId="1" xfId="0" applyFont="1" applyBorder="1" applyAlignment="1">
      <alignment horizontal="left" vertical="center"/>
    </xf>
    <xf numFmtId="14" fontId="4" fillId="0" borderId="1" xfId="0" applyNumberFormat="1" applyFont="1" applyBorder="1" applyAlignment="1">
      <alignment horizontal="center" vertical="center"/>
    </xf>
    <xf numFmtId="166" fontId="4" fillId="0" borderId="1" xfId="2" applyNumberFormat="1" applyFont="1" applyFill="1" applyBorder="1" applyAlignment="1">
      <alignment horizontal="center" vertical="center"/>
    </xf>
    <xf numFmtId="0" fontId="3" fillId="0" borderId="1" xfId="0" applyFont="1" applyBorder="1" applyAlignment="1">
      <alignment vertical="center"/>
    </xf>
    <xf numFmtId="0" fontId="3" fillId="0" borderId="0" xfId="0" applyFont="1"/>
    <xf numFmtId="0" fontId="6" fillId="0" borderId="1" xfId="0" applyFont="1" applyBorder="1" applyAlignment="1">
      <alignment vertical="center"/>
    </xf>
    <xf numFmtId="166" fontId="4" fillId="0" borderId="1" xfId="2" applyNumberFormat="1" applyFont="1" applyBorder="1" applyAlignment="1">
      <alignment horizontal="center" vertical="center"/>
    </xf>
    <xf numFmtId="0" fontId="8" fillId="0" borderId="0" xfId="3" applyFont="1"/>
    <xf numFmtId="0" fontId="8" fillId="0" borderId="2" xfId="3" applyFont="1" applyBorder="1" applyAlignment="1">
      <alignment horizontal="centerContinuous"/>
    </xf>
    <xf numFmtId="0" fontId="8" fillId="0" borderId="3" xfId="3" applyFont="1" applyBorder="1" applyAlignment="1">
      <alignment horizontal="centerContinuous"/>
    </xf>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2" xfId="3" applyFont="1" applyBorder="1" applyAlignment="1">
      <alignment horizontal="centerContinuous" vertical="center"/>
    </xf>
    <xf numFmtId="0" fontId="9" fillId="0" borderId="4" xfId="3" applyFont="1" applyBorder="1" applyAlignment="1">
      <alignment horizontal="centerContinuous" vertical="center"/>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0" xfId="3" applyFont="1" applyAlignment="1">
      <alignment horizontal="centerContinuous" vertical="center"/>
    </xf>
    <xf numFmtId="0" fontId="9" fillId="0" borderId="12" xfId="3" applyFont="1" applyBorder="1" applyAlignment="1">
      <alignment horizontal="centerContinuous" vertical="center"/>
    </xf>
    <xf numFmtId="0" fontId="8" fillId="0" borderId="8" xfId="3" applyFont="1" applyBorder="1" applyAlignment="1">
      <alignment horizontal="centerContinuous"/>
    </xf>
    <xf numFmtId="0" fontId="8" fillId="0" borderId="10" xfId="3" applyFont="1" applyBorder="1" applyAlignment="1">
      <alignment horizontal="centerContinuous"/>
    </xf>
    <xf numFmtId="0" fontId="9" fillId="0" borderId="8"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8" fillId="0" borderId="6" xfId="3" applyFont="1" applyBorder="1"/>
    <xf numFmtId="0" fontId="8" fillId="0" borderId="7" xfId="3" applyFont="1" applyBorder="1"/>
    <xf numFmtId="0" fontId="9" fillId="0" borderId="0" xfId="3" applyFont="1"/>
    <xf numFmtId="14" fontId="8" fillId="0" borderId="0" xfId="3" applyNumberFormat="1" applyFont="1"/>
    <xf numFmtId="168" fontId="8" fillId="0" borderId="0" xfId="3" applyNumberFormat="1" applyFont="1"/>
    <xf numFmtId="14" fontId="8" fillId="0" borderId="0" xfId="3" applyNumberFormat="1" applyFont="1" applyAlignment="1">
      <alignment horizontal="left"/>
    </xf>
    <xf numFmtId="1" fontId="9" fillId="0" borderId="0" xfId="4" applyNumberFormat="1" applyFont="1" applyAlignment="1">
      <alignment horizontal="center" vertical="center"/>
    </xf>
    <xf numFmtId="165" fontId="9" fillId="0" borderId="0" xfId="3" applyNumberFormat="1" applyFont="1" applyAlignment="1">
      <alignment horizontal="center" vertical="center"/>
    </xf>
    <xf numFmtId="1" fontId="9" fillId="0" borderId="0" xfId="3" applyNumberFormat="1" applyFont="1" applyAlignment="1">
      <alignment horizontal="center"/>
    </xf>
    <xf numFmtId="169" fontId="9" fillId="0" borderId="0" xfId="3" applyNumberFormat="1" applyFont="1" applyAlignment="1">
      <alignment horizontal="right"/>
    </xf>
    <xf numFmtId="1" fontId="8" fillId="0" borderId="0" xfId="3" applyNumberFormat="1" applyFont="1" applyAlignment="1">
      <alignment horizontal="center"/>
    </xf>
    <xf numFmtId="169" fontId="8" fillId="0" borderId="0" xfId="3" applyNumberFormat="1" applyFont="1" applyAlignment="1">
      <alignment horizontal="right"/>
    </xf>
    <xf numFmtId="1" fontId="8" fillId="0" borderId="9" xfId="3" applyNumberFormat="1" applyFont="1" applyBorder="1" applyAlignment="1">
      <alignment horizontal="center"/>
    </xf>
    <xf numFmtId="169" fontId="8" fillId="0" borderId="9" xfId="3" applyNumberFormat="1" applyFont="1" applyBorder="1" applyAlignment="1">
      <alignment horizontal="right"/>
    </xf>
    <xf numFmtId="0" fontId="8" fillId="0" borderId="0" xfId="3" applyFont="1" applyAlignment="1">
      <alignment horizontal="center"/>
    </xf>
    <xf numFmtId="1" fontId="9" fillId="0" borderId="13" xfId="3" applyNumberFormat="1" applyFont="1" applyBorder="1" applyAlignment="1">
      <alignment horizontal="center"/>
    </xf>
    <xf numFmtId="169" fontId="9" fillId="0" borderId="13" xfId="3" applyNumberFormat="1" applyFont="1" applyBorder="1" applyAlignment="1">
      <alignment horizontal="right"/>
    </xf>
    <xf numFmtId="169" fontId="8" fillId="0" borderId="0" xfId="3" applyNumberFormat="1" applyFont="1"/>
    <xf numFmtId="169" fontId="9" fillId="0" borderId="9" xfId="3" applyNumberFormat="1" applyFont="1" applyBorder="1"/>
    <xf numFmtId="169" fontId="8" fillId="0" borderId="9" xfId="3" applyNumberFormat="1" applyFont="1" applyBorder="1"/>
    <xf numFmtId="169" fontId="9" fillId="0" borderId="0" xfId="3" applyNumberFormat="1" applyFont="1"/>
    <xf numFmtId="0" fontId="8" fillId="0" borderId="8" xfId="3" applyFont="1" applyBorder="1"/>
    <xf numFmtId="0" fontId="8" fillId="0" borderId="9" xfId="3" applyFont="1" applyBorder="1"/>
    <xf numFmtId="0" fontId="8" fillId="0" borderId="10" xfId="3" applyFont="1" applyBorder="1"/>
    <xf numFmtId="0" fontId="8" fillId="8" borderId="0" xfId="3" applyFont="1" applyFill="1"/>
    <xf numFmtId="0" fontId="9" fillId="0" borderId="0" xfId="3" applyFont="1" applyAlignment="1">
      <alignment horizontal="center"/>
    </xf>
    <xf numFmtId="1" fontId="9" fillId="0" borderId="0" xfId="4" applyNumberFormat="1" applyFont="1" applyAlignment="1">
      <alignment horizontal="right"/>
    </xf>
    <xf numFmtId="170" fontId="9" fillId="0" borderId="0" xfId="5" applyNumberFormat="1" applyFont="1" applyAlignment="1">
      <alignment horizontal="right"/>
    </xf>
    <xf numFmtId="1" fontId="8" fillId="0" borderId="0" xfId="4" applyNumberFormat="1" applyFont="1" applyAlignment="1">
      <alignment horizontal="right"/>
    </xf>
    <xf numFmtId="170" fontId="8" fillId="0" borderId="0" xfId="5" applyNumberFormat="1" applyFont="1" applyAlignment="1">
      <alignment horizontal="right"/>
    </xf>
    <xf numFmtId="164" fontId="8" fillId="0" borderId="13" xfId="5" applyNumberFormat="1" applyFont="1" applyBorder="1" applyAlignment="1">
      <alignment horizontal="center"/>
    </xf>
    <xf numFmtId="170" fontId="8" fillId="0" borderId="13" xfId="5" applyNumberFormat="1" applyFont="1" applyBorder="1" applyAlignment="1">
      <alignment horizontal="right"/>
    </xf>
    <xf numFmtId="0" fontId="9" fillId="0" borderId="2" xfId="3" applyFont="1" applyBorder="1" applyAlignment="1">
      <alignment horizontal="center" vertical="center"/>
    </xf>
    <xf numFmtId="0" fontId="9" fillId="0" borderId="4" xfId="3" applyFont="1" applyBorder="1" applyAlignment="1">
      <alignment horizontal="center" vertical="center"/>
    </xf>
    <xf numFmtId="0" fontId="9" fillId="0" borderId="3"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5" xfId="3" applyFont="1" applyBorder="1" applyAlignment="1">
      <alignment horizontal="center" vertical="center"/>
    </xf>
    <xf numFmtId="0" fontId="9" fillId="0" borderId="11" xfId="3" applyFont="1" applyBorder="1" applyAlignment="1">
      <alignment horizontal="center" vertical="center"/>
    </xf>
    <xf numFmtId="0" fontId="10" fillId="0" borderId="0" xfId="3" applyFont="1" applyAlignment="1">
      <alignment horizontal="center" vertical="center" wrapText="1"/>
    </xf>
    <xf numFmtId="0" fontId="9" fillId="0" borderId="6" xfId="3" applyFont="1" applyBorder="1" applyAlignment="1">
      <alignment horizontal="center" vertical="center" wrapText="1"/>
    </xf>
    <xf numFmtId="0" fontId="9" fillId="0" borderId="0" xfId="3" applyFont="1" applyAlignment="1">
      <alignment horizontal="center" vertical="center" wrapText="1"/>
    </xf>
    <xf numFmtId="0" fontId="9" fillId="0" borderId="7" xfId="3" applyFont="1" applyBorder="1" applyAlignment="1">
      <alignment horizontal="center" vertical="center" wrapText="1"/>
    </xf>
    <xf numFmtId="0" fontId="11" fillId="0" borderId="0" xfId="0" applyFont="1" applyAlignment="1">
      <alignment horizontal="center" vertical="center" wrapText="1"/>
    </xf>
  </cellXfs>
  <cellStyles count="6">
    <cellStyle name="Millares" xfId="1" builtinId="3"/>
    <cellStyle name="Millares 2 2" xfId="5" xr:uid="{92EE35F6-146C-43D8-B126-D0E18936C6AE}"/>
    <cellStyle name="Millares 3" xfId="4" xr:uid="{5104CCC9-B144-4B63-904F-74554A1BAFF0}"/>
    <cellStyle name="Moneda" xfId="2" builtinId="4"/>
    <cellStyle name="Normal" xfId="0" builtinId="0"/>
    <cellStyle name="Normal 2 2" xfId="3" xr:uid="{98C43713-E9C8-4F15-8B79-C893ED4EEC1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0FE4D29C-E259-44BB-A01C-8D3A8B55A227}"/>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B3BB1C7C-6F1E-489C-8774-18A826594C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E18190A1-7676-46E0-B78C-B4A4657C27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EE1524AD-CDE8-414F-9C26-4CBDCFA0207E}"/>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
  <sheetViews>
    <sheetView workbookViewId="0">
      <selection activeCell="N5" sqref="N5"/>
    </sheetView>
  </sheetViews>
  <sheetFormatPr baseColWidth="10" defaultRowHeight="14.5" x14ac:dyDescent="0.35"/>
  <cols>
    <col min="3" max="3" width="27.81640625" customWidth="1"/>
    <col min="14" max="14" width="14.453125" customWidth="1"/>
  </cols>
  <sheetData>
    <row r="1" spans="1:19" x14ac:dyDescent="0.35">
      <c r="A1" s="1" t="s">
        <v>0</v>
      </c>
      <c r="B1" s="1" t="s">
        <v>1</v>
      </c>
      <c r="C1" s="1" t="s">
        <v>2</v>
      </c>
      <c r="D1" s="1" t="s">
        <v>3</v>
      </c>
      <c r="E1" s="1" t="s">
        <v>4</v>
      </c>
      <c r="F1" s="1" t="s">
        <v>5</v>
      </c>
      <c r="G1" s="1" t="s">
        <v>6</v>
      </c>
      <c r="H1" s="2" t="s">
        <v>7</v>
      </c>
      <c r="I1" s="2" t="s">
        <v>8</v>
      </c>
      <c r="J1" s="2" t="s">
        <v>9</v>
      </c>
      <c r="K1" s="2" t="s">
        <v>10</v>
      </c>
      <c r="L1" s="2" t="s">
        <v>11</v>
      </c>
      <c r="M1" s="2" t="s">
        <v>12</v>
      </c>
      <c r="N1" s="2" t="s">
        <v>13</v>
      </c>
      <c r="O1" s="1" t="s">
        <v>14</v>
      </c>
      <c r="P1" s="1" t="s">
        <v>15</v>
      </c>
      <c r="Q1" s="1" t="s">
        <v>16</v>
      </c>
      <c r="R1" s="3" t="s">
        <v>17</v>
      </c>
      <c r="S1" s="4" t="s">
        <v>18</v>
      </c>
    </row>
    <row r="2" spans="1:19" x14ac:dyDescent="0.35">
      <c r="A2" s="5" t="s">
        <v>19</v>
      </c>
      <c r="B2" s="5">
        <v>2317651</v>
      </c>
      <c r="C2" s="5" t="s">
        <v>20</v>
      </c>
      <c r="D2" s="5" t="s">
        <v>21</v>
      </c>
      <c r="E2" s="6">
        <v>45041</v>
      </c>
      <c r="F2" s="6">
        <v>45071</v>
      </c>
      <c r="G2" s="5" t="s">
        <v>22</v>
      </c>
      <c r="H2" s="7">
        <v>0</v>
      </c>
      <c r="I2" s="7">
        <v>0</v>
      </c>
      <c r="J2" s="7">
        <v>0</v>
      </c>
      <c r="K2" s="7">
        <v>0</v>
      </c>
      <c r="L2" s="7">
        <v>0</v>
      </c>
      <c r="M2" s="7">
        <v>80800</v>
      </c>
      <c r="N2" s="7">
        <v>80800</v>
      </c>
      <c r="O2" s="6">
        <v>45231</v>
      </c>
      <c r="P2" s="6">
        <v>45232</v>
      </c>
      <c r="Q2" s="5" t="s">
        <v>23</v>
      </c>
      <c r="R2" s="8">
        <v>0</v>
      </c>
      <c r="S2" s="9" t="s">
        <v>24</v>
      </c>
    </row>
    <row r="3" spans="1:19" x14ac:dyDescent="0.35">
      <c r="A3" s="5" t="s">
        <v>25</v>
      </c>
      <c r="B3" s="5">
        <v>2485590</v>
      </c>
      <c r="C3" s="5" t="s">
        <v>20</v>
      </c>
      <c r="D3" s="5" t="s">
        <v>21</v>
      </c>
      <c r="E3" s="6">
        <v>45512</v>
      </c>
      <c r="F3" s="6">
        <v>45542</v>
      </c>
      <c r="G3" s="5" t="s">
        <v>22</v>
      </c>
      <c r="H3" s="7">
        <v>0</v>
      </c>
      <c r="I3" s="7">
        <v>0</v>
      </c>
      <c r="J3" s="7">
        <v>0</v>
      </c>
      <c r="K3" s="7">
        <v>0</v>
      </c>
      <c r="L3" s="7">
        <v>14792452</v>
      </c>
      <c r="M3" s="7">
        <v>0</v>
      </c>
      <c r="N3" s="7">
        <v>14792452</v>
      </c>
      <c r="O3" s="6">
        <v>45513</v>
      </c>
      <c r="P3" s="6">
        <v>45520</v>
      </c>
      <c r="Q3" s="5" t="s">
        <v>26</v>
      </c>
      <c r="R3" s="8">
        <v>0</v>
      </c>
      <c r="S3" s="9" t="s">
        <v>24</v>
      </c>
    </row>
    <row r="4" spans="1:19" x14ac:dyDescent="0.35">
      <c r="A4" s="5" t="s">
        <v>25</v>
      </c>
      <c r="B4" s="5">
        <v>2566403</v>
      </c>
      <c r="C4" s="5" t="s">
        <v>20</v>
      </c>
      <c r="D4" s="5" t="s">
        <v>21</v>
      </c>
      <c r="E4" s="6">
        <v>45742</v>
      </c>
      <c r="F4" s="6">
        <v>45772</v>
      </c>
      <c r="G4" s="5" t="s">
        <v>22</v>
      </c>
      <c r="H4" s="7">
        <v>305778</v>
      </c>
      <c r="I4" s="7">
        <v>0</v>
      </c>
      <c r="J4" s="7">
        <v>0</v>
      </c>
      <c r="K4" s="7">
        <v>0</v>
      </c>
      <c r="L4" s="7">
        <v>0</v>
      </c>
      <c r="M4" s="7">
        <v>0</v>
      </c>
      <c r="N4" s="7">
        <v>305778</v>
      </c>
      <c r="O4" s="6" t="s">
        <v>27</v>
      </c>
      <c r="P4" s="6" t="s">
        <v>27</v>
      </c>
      <c r="Q4" s="5" t="s">
        <v>28</v>
      </c>
      <c r="R4" s="8">
        <v>0</v>
      </c>
      <c r="S4" s="9" t="s">
        <v>29</v>
      </c>
    </row>
    <row r="5" spans="1:19" x14ac:dyDescent="0.35">
      <c r="N5" s="10">
        <f>SUM(N2:N4)</f>
        <v>15179030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0712E-F68C-4835-925B-8B5993823A86}">
  <dimension ref="A1:BH5"/>
  <sheetViews>
    <sheetView topLeftCell="B1" workbookViewId="0">
      <selection activeCell="E3" sqref="E3"/>
    </sheetView>
  </sheetViews>
  <sheetFormatPr baseColWidth="10" defaultRowHeight="14.5" x14ac:dyDescent="0.35"/>
  <cols>
    <col min="1" max="1" width="8.1796875" bestFit="1" customWidth="1"/>
    <col min="3" max="3" width="7.81640625" customWidth="1"/>
    <col min="4" max="4" width="8.453125" customWidth="1"/>
    <col min="5" max="5" width="9.453125" customWidth="1"/>
    <col min="6" max="6" width="0" hidden="1" customWidth="1"/>
    <col min="7" max="7" width="8.6328125" customWidth="1"/>
    <col min="8" max="8" width="9.7265625" hidden="1" customWidth="1"/>
    <col min="9" max="9" width="0" hidden="1" customWidth="1"/>
    <col min="11" max="11" width="0" hidden="1" customWidth="1"/>
    <col min="12" max="12" width="14.90625" customWidth="1"/>
    <col min="17" max="17" width="11.90625" customWidth="1"/>
    <col min="25" max="26" width="12.7265625" bestFit="1" customWidth="1"/>
    <col min="32" max="32" width="12.7265625" bestFit="1" customWidth="1"/>
    <col min="39" max="39" width="12.7265625" bestFit="1" customWidth="1"/>
    <col min="40" max="40" width="11.81640625" customWidth="1"/>
    <col min="42" max="42" width="11.7265625" customWidth="1"/>
    <col min="50" max="50" width="13.1796875" customWidth="1"/>
    <col min="52" max="52" width="13.54296875" customWidth="1"/>
    <col min="54" max="54" width="11.7265625" customWidth="1"/>
    <col min="57" max="57" width="13.08984375" customWidth="1"/>
    <col min="58" max="58" width="13.26953125" customWidth="1"/>
    <col min="60" max="60" width="12.453125" customWidth="1"/>
  </cols>
  <sheetData>
    <row r="1" spans="1:60" s="18" customFormat="1" x14ac:dyDescent="0.35">
      <c r="A1" s="11">
        <v>45747</v>
      </c>
      <c r="B1" s="12"/>
      <c r="C1" s="12"/>
      <c r="D1" s="12"/>
      <c r="E1" s="12"/>
      <c r="F1" s="12"/>
      <c r="G1" s="13"/>
      <c r="H1" s="13"/>
      <c r="I1" s="14">
        <f>+SUBTOTAL(9,I3:I26698)</f>
        <v>15179030</v>
      </c>
      <c r="J1" s="14">
        <f>+SUBTOTAL(9,J3:J26698)</f>
        <v>15179030</v>
      </c>
      <c r="K1" s="15">
        <f>+J1-SUM(AT1:BB1)</f>
        <v>0</v>
      </c>
      <c r="L1" s="16"/>
      <c r="M1" s="14">
        <f>+SUBTOTAL(9,M3:M26698)</f>
        <v>0</v>
      </c>
      <c r="N1" s="17"/>
      <c r="O1" s="16"/>
      <c r="P1" s="16"/>
      <c r="Q1" s="13"/>
      <c r="R1" s="16"/>
      <c r="S1" s="13"/>
      <c r="T1" s="13"/>
      <c r="U1" s="13"/>
      <c r="V1" s="13"/>
      <c r="W1" s="16"/>
      <c r="X1" s="16"/>
      <c r="Y1" s="14">
        <f t="shared" ref="Y1:AF1" si="0">+SUBTOTAL(9,Y3:Y26698)</f>
        <v>14873252</v>
      </c>
      <c r="Z1" s="14">
        <f t="shared" si="0"/>
        <v>14873252</v>
      </c>
      <c r="AA1" s="14">
        <f t="shared" si="0"/>
        <v>0</v>
      </c>
      <c r="AB1" s="14">
        <f t="shared" si="0"/>
        <v>0</v>
      </c>
      <c r="AC1" s="14">
        <f t="shared" si="0"/>
        <v>0</v>
      </c>
      <c r="AD1" s="14">
        <f t="shared" si="0"/>
        <v>0</v>
      </c>
      <c r="AE1" s="14">
        <f t="shared" si="0"/>
        <v>0</v>
      </c>
      <c r="AF1" s="14">
        <f t="shared" si="0"/>
        <v>14792452</v>
      </c>
      <c r="AG1" s="16"/>
      <c r="AH1" s="16"/>
      <c r="AI1" s="16"/>
      <c r="AJ1" s="16"/>
      <c r="AK1" s="14">
        <f t="shared" ref="AK1:AM1" si="1">+SUBTOTAL(9,AK3:AK26698)</f>
        <v>0</v>
      </c>
      <c r="AL1" s="14">
        <f t="shared" si="1"/>
        <v>80800</v>
      </c>
      <c r="AM1" s="14">
        <f t="shared" si="1"/>
        <v>14792452</v>
      </c>
      <c r="AN1" s="16"/>
      <c r="AO1" s="16"/>
      <c r="AP1" s="16"/>
      <c r="AQ1" s="16"/>
      <c r="AR1" s="16"/>
      <c r="AS1" s="16"/>
      <c r="AT1" s="14">
        <f t="shared" ref="AT1:BC1" si="2">+SUBTOTAL(9,AT3:AT26698)</f>
        <v>0</v>
      </c>
      <c r="AU1" s="14">
        <f t="shared" si="2"/>
        <v>14792452</v>
      </c>
      <c r="AV1" s="14">
        <f t="shared" si="2"/>
        <v>305778</v>
      </c>
      <c r="AW1" s="14">
        <f t="shared" si="2"/>
        <v>0</v>
      </c>
      <c r="AX1" s="14">
        <f t="shared" si="2"/>
        <v>0</v>
      </c>
      <c r="AY1" s="14">
        <f t="shared" si="2"/>
        <v>0</v>
      </c>
      <c r="AZ1" s="14">
        <f t="shared" si="2"/>
        <v>0</v>
      </c>
      <c r="BA1" s="14">
        <f t="shared" si="2"/>
        <v>0</v>
      </c>
      <c r="BB1" s="14">
        <f t="shared" si="2"/>
        <v>80800</v>
      </c>
      <c r="BC1" s="14">
        <f t="shared" si="2"/>
        <v>0</v>
      </c>
      <c r="BD1" s="16"/>
      <c r="BE1" s="16"/>
      <c r="BF1" s="16"/>
      <c r="BG1" s="16"/>
      <c r="BH1" s="14"/>
    </row>
    <row r="2" spans="1:60" s="33" customFormat="1" ht="30" x14ac:dyDescent="0.35">
      <c r="A2" s="19" t="s">
        <v>30</v>
      </c>
      <c r="B2" s="19" t="s">
        <v>31</v>
      </c>
      <c r="C2" s="19" t="s">
        <v>32</v>
      </c>
      <c r="D2" s="19" t="s">
        <v>33</v>
      </c>
      <c r="E2" s="19" t="s">
        <v>34</v>
      </c>
      <c r="F2" s="19" t="s">
        <v>35</v>
      </c>
      <c r="G2" s="20" t="s">
        <v>36</v>
      </c>
      <c r="H2" s="20" t="s">
        <v>37</v>
      </c>
      <c r="I2" s="21" t="s">
        <v>38</v>
      </c>
      <c r="J2" s="21" t="s">
        <v>39</v>
      </c>
      <c r="K2" s="22" t="s">
        <v>40</v>
      </c>
      <c r="L2" s="23" t="str">
        <f ca="1">+CONCATENATE("ESTADO EPS ",TEXT(TODAY(),"DD-MM-YYYY"))</f>
        <v>ESTADO EPS 24-04-2025</v>
      </c>
      <c r="M2" s="24" t="s">
        <v>41</v>
      </c>
      <c r="N2" s="25" t="s">
        <v>42</v>
      </c>
      <c r="O2" s="26" t="s">
        <v>43</v>
      </c>
      <c r="P2" s="26" t="s">
        <v>44</v>
      </c>
      <c r="Q2" s="27" t="s">
        <v>18</v>
      </c>
      <c r="R2" s="28" t="s">
        <v>45</v>
      </c>
      <c r="S2" s="29" t="s">
        <v>46</v>
      </c>
      <c r="T2" s="29" t="s">
        <v>47</v>
      </c>
      <c r="U2" s="29" t="s">
        <v>48</v>
      </c>
      <c r="V2" s="29" t="s">
        <v>49</v>
      </c>
      <c r="W2" s="28" t="s">
        <v>50</v>
      </c>
      <c r="X2" s="28" t="s">
        <v>51</v>
      </c>
      <c r="Y2" s="28" t="s">
        <v>52</v>
      </c>
      <c r="Z2" s="28" t="s">
        <v>53</v>
      </c>
      <c r="AA2" s="28" t="s">
        <v>54</v>
      </c>
      <c r="AB2" s="28" t="s">
        <v>55</v>
      </c>
      <c r="AC2" s="28" t="s">
        <v>56</v>
      </c>
      <c r="AD2" s="28" t="s">
        <v>57</v>
      </c>
      <c r="AE2" s="28" t="s">
        <v>58</v>
      </c>
      <c r="AF2" s="28" t="s">
        <v>59</v>
      </c>
      <c r="AG2" s="28" t="s">
        <v>60</v>
      </c>
      <c r="AH2" s="28" t="s">
        <v>61</v>
      </c>
      <c r="AI2" s="28" t="s">
        <v>62</v>
      </c>
      <c r="AJ2" s="28" t="s">
        <v>63</v>
      </c>
      <c r="AK2" s="28" t="s">
        <v>64</v>
      </c>
      <c r="AL2" s="28" t="s">
        <v>65</v>
      </c>
      <c r="AM2" s="30" t="s">
        <v>66</v>
      </c>
      <c r="AN2" s="30" t="s">
        <v>67</v>
      </c>
      <c r="AO2" s="30" t="s">
        <v>68</v>
      </c>
      <c r="AP2" s="30" t="s">
        <v>69</v>
      </c>
      <c r="AQ2" s="30" t="s">
        <v>70</v>
      </c>
      <c r="AR2" s="30" t="s">
        <v>71</v>
      </c>
      <c r="AS2" s="30" t="s">
        <v>72</v>
      </c>
      <c r="AT2" s="31" t="s">
        <v>73</v>
      </c>
      <c r="AU2" s="31" t="s">
        <v>74</v>
      </c>
      <c r="AV2" s="31" t="s">
        <v>75</v>
      </c>
      <c r="AW2" s="31" t="s">
        <v>58</v>
      </c>
      <c r="AX2" s="31" t="s">
        <v>76</v>
      </c>
      <c r="AY2" s="31" t="s">
        <v>57</v>
      </c>
      <c r="AZ2" s="31" t="s">
        <v>77</v>
      </c>
      <c r="BA2" s="31" t="s">
        <v>78</v>
      </c>
      <c r="BB2" s="31" t="s">
        <v>79</v>
      </c>
      <c r="BC2" s="32" t="s">
        <v>80</v>
      </c>
      <c r="BD2" s="32" t="s">
        <v>81</v>
      </c>
      <c r="BE2" s="32" t="s">
        <v>82</v>
      </c>
      <c r="BF2" s="32" t="s">
        <v>83</v>
      </c>
      <c r="BG2" s="32" t="s">
        <v>84</v>
      </c>
      <c r="BH2" s="32" t="s">
        <v>85</v>
      </c>
    </row>
    <row r="3" spans="1:60" s="40" customFormat="1" ht="10" x14ac:dyDescent="0.2">
      <c r="A3" s="34">
        <v>890906347</v>
      </c>
      <c r="B3" s="35" t="s">
        <v>86</v>
      </c>
      <c r="C3" s="34" t="s">
        <v>19</v>
      </c>
      <c r="D3" s="34">
        <v>2317651</v>
      </c>
      <c r="E3" s="36" t="s">
        <v>87</v>
      </c>
      <c r="F3" s="34" t="s">
        <v>88</v>
      </c>
      <c r="G3" s="37">
        <v>45041</v>
      </c>
      <c r="H3" s="37">
        <v>45232</v>
      </c>
      <c r="I3" s="38">
        <v>80800</v>
      </c>
      <c r="J3" s="38">
        <v>80800</v>
      </c>
      <c r="K3" s="41" t="s">
        <v>95</v>
      </c>
      <c r="L3" s="34" t="s">
        <v>108</v>
      </c>
      <c r="M3" s="34">
        <v>0</v>
      </c>
      <c r="N3" s="34"/>
      <c r="O3" s="34" t="s">
        <v>98</v>
      </c>
      <c r="P3" s="34" t="s">
        <v>111</v>
      </c>
      <c r="Q3" s="34"/>
      <c r="R3" s="34" t="s">
        <v>96</v>
      </c>
      <c r="S3" s="37">
        <v>45041</v>
      </c>
      <c r="T3" s="37">
        <v>45231</v>
      </c>
      <c r="U3" s="37">
        <v>45273</v>
      </c>
      <c r="V3" s="37" t="s">
        <v>97</v>
      </c>
      <c r="W3" s="39">
        <v>474</v>
      </c>
      <c r="X3" s="39" t="s">
        <v>110</v>
      </c>
      <c r="Y3" s="34">
        <v>80800</v>
      </c>
      <c r="Z3" s="34">
        <v>80800</v>
      </c>
      <c r="AA3" s="34">
        <v>0</v>
      </c>
      <c r="AB3" s="34">
        <v>0</v>
      </c>
      <c r="AC3" s="34">
        <v>0</v>
      </c>
      <c r="AD3" s="34">
        <v>0</v>
      </c>
      <c r="AE3" s="34">
        <v>0</v>
      </c>
      <c r="AF3" s="34">
        <v>0</v>
      </c>
      <c r="AG3" s="34"/>
      <c r="AH3" s="34"/>
      <c r="AI3" s="34"/>
      <c r="AJ3" s="34" t="s">
        <v>101</v>
      </c>
      <c r="AK3" s="34">
        <v>0</v>
      </c>
      <c r="AL3" s="42">
        <v>80800</v>
      </c>
      <c r="AM3" s="34">
        <v>0</v>
      </c>
      <c r="AN3" s="34"/>
      <c r="AO3" s="34"/>
      <c r="AP3" s="34"/>
      <c r="AQ3" s="34" t="s">
        <v>99</v>
      </c>
      <c r="AR3" s="34"/>
      <c r="AS3" s="34" t="s">
        <v>100</v>
      </c>
      <c r="AT3" s="34">
        <v>0</v>
      </c>
      <c r="AU3" s="34">
        <v>0</v>
      </c>
      <c r="AV3" s="34">
        <v>0</v>
      </c>
      <c r="AW3" s="34">
        <v>0</v>
      </c>
      <c r="AX3" s="34">
        <v>0</v>
      </c>
      <c r="AY3" s="34">
        <v>0</v>
      </c>
      <c r="AZ3" s="34">
        <v>0</v>
      </c>
      <c r="BA3" s="34">
        <v>0</v>
      </c>
      <c r="BB3" s="38">
        <v>80800</v>
      </c>
      <c r="BC3" s="34">
        <v>0</v>
      </c>
      <c r="BD3" s="34">
        <v>0</v>
      </c>
      <c r="BE3" s="34"/>
      <c r="BF3" s="34"/>
      <c r="BG3" s="34"/>
      <c r="BH3" s="34">
        <v>0</v>
      </c>
    </row>
    <row r="4" spans="1:60" s="40" customFormat="1" ht="10" x14ac:dyDescent="0.2">
      <c r="A4" s="34">
        <v>890906347</v>
      </c>
      <c r="B4" s="35" t="s">
        <v>86</v>
      </c>
      <c r="C4" s="34" t="s">
        <v>25</v>
      </c>
      <c r="D4" s="34">
        <v>2485590</v>
      </c>
      <c r="E4" s="36" t="s">
        <v>91</v>
      </c>
      <c r="F4" s="34" t="s">
        <v>92</v>
      </c>
      <c r="G4" s="37">
        <v>45512</v>
      </c>
      <c r="H4" s="37">
        <v>45520</v>
      </c>
      <c r="I4" s="38">
        <v>14792452</v>
      </c>
      <c r="J4" s="38">
        <v>14792452</v>
      </c>
      <c r="K4" s="41" t="s">
        <v>95</v>
      </c>
      <c r="L4" s="34" t="s">
        <v>109</v>
      </c>
      <c r="M4" s="34">
        <v>0</v>
      </c>
      <c r="N4" s="34"/>
      <c r="O4" s="34"/>
      <c r="P4" s="34"/>
      <c r="Q4" s="34"/>
      <c r="R4" s="34" t="s">
        <v>102</v>
      </c>
      <c r="S4" s="37">
        <v>45512</v>
      </c>
      <c r="T4" s="37">
        <v>45537</v>
      </c>
      <c r="U4" s="37" t="s">
        <v>97</v>
      </c>
      <c r="V4" s="37">
        <v>45546</v>
      </c>
      <c r="W4" s="39">
        <v>201</v>
      </c>
      <c r="X4" s="39" t="s">
        <v>11</v>
      </c>
      <c r="Y4" s="42">
        <v>14792452</v>
      </c>
      <c r="Z4" s="42">
        <v>14792452</v>
      </c>
      <c r="AA4" s="34">
        <v>0</v>
      </c>
      <c r="AB4" s="34">
        <v>0</v>
      </c>
      <c r="AC4" s="34">
        <v>0</v>
      </c>
      <c r="AD4" s="34">
        <v>0</v>
      </c>
      <c r="AE4" s="34">
        <v>0</v>
      </c>
      <c r="AF4" s="42">
        <v>14792452</v>
      </c>
      <c r="AG4" s="34"/>
      <c r="AH4" s="34" t="s">
        <v>103</v>
      </c>
      <c r="AI4" s="34"/>
      <c r="AJ4" s="34"/>
      <c r="AK4" s="34">
        <v>0</v>
      </c>
      <c r="AL4" s="34">
        <v>0</v>
      </c>
      <c r="AM4" s="42">
        <v>14792452</v>
      </c>
      <c r="AN4" s="34" t="s">
        <v>59</v>
      </c>
      <c r="AO4" s="34" t="s">
        <v>104</v>
      </c>
      <c r="AP4" s="34" t="s">
        <v>105</v>
      </c>
      <c r="AQ4" s="34" t="s">
        <v>107</v>
      </c>
      <c r="AR4" s="34" t="s">
        <v>106</v>
      </c>
      <c r="AS4" s="34"/>
      <c r="AT4" s="34">
        <v>0</v>
      </c>
      <c r="AU4" s="38">
        <v>14792452</v>
      </c>
      <c r="AV4" s="34">
        <v>0</v>
      </c>
      <c r="AW4" s="34">
        <v>0</v>
      </c>
      <c r="AX4" s="34">
        <v>0</v>
      </c>
      <c r="AY4" s="34">
        <v>0</v>
      </c>
      <c r="AZ4" s="34">
        <v>0</v>
      </c>
      <c r="BA4" s="34">
        <v>0</v>
      </c>
      <c r="BB4" s="34">
        <v>0</v>
      </c>
      <c r="BC4" s="34">
        <v>0</v>
      </c>
      <c r="BD4" s="34">
        <v>0</v>
      </c>
      <c r="BE4" s="34"/>
      <c r="BF4" s="34"/>
      <c r="BG4" s="34"/>
      <c r="BH4" s="34">
        <v>0</v>
      </c>
    </row>
    <row r="5" spans="1:60" s="40" customFormat="1" ht="10" x14ac:dyDescent="0.2">
      <c r="A5" s="34">
        <v>890906347</v>
      </c>
      <c r="B5" s="35" t="s">
        <v>86</v>
      </c>
      <c r="C5" s="34" t="s">
        <v>25</v>
      </c>
      <c r="D5" s="34">
        <v>2566403</v>
      </c>
      <c r="E5" s="36" t="s">
        <v>93</v>
      </c>
      <c r="F5" s="34" t="s">
        <v>94</v>
      </c>
      <c r="G5" s="37">
        <v>45742</v>
      </c>
      <c r="H5" s="37"/>
      <c r="I5" s="38">
        <v>305778</v>
      </c>
      <c r="J5" s="38">
        <v>305778</v>
      </c>
      <c r="K5" s="34" t="e">
        <v>#N/A</v>
      </c>
      <c r="L5" s="34" t="s">
        <v>89</v>
      </c>
      <c r="M5" s="34">
        <v>0</v>
      </c>
      <c r="N5" s="34"/>
      <c r="O5" s="34"/>
      <c r="P5" s="34"/>
      <c r="Q5" s="34"/>
      <c r="R5" s="34"/>
      <c r="S5" s="37"/>
      <c r="T5" s="37"/>
      <c r="U5" s="37"/>
      <c r="V5" s="37"/>
      <c r="W5" s="39" t="s">
        <v>90</v>
      </c>
      <c r="X5" s="39" t="s">
        <v>90</v>
      </c>
      <c r="Y5" s="34">
        <v>0</v>
      </c>
      <c r="Z5" s="34">
        <v>0</v>
      </c>
      <c r="AA5" s="34">
        <v>0</v>
      </c>
      <c r="AB5" s="34">
        <v>0</v>
      </c>
      <c r="AC5" s="34">
        <v>0</v>
      </c>
      <c r="AD5" s="34">
        <v>0</v>
      </c>
      <c r="AE5" s="34">
        <v>0</v>
      </c>
      <c r="AF5" s="34">
        <v>0</v>
      </c>
      <c r="AG5" s="34"/>
      <c r="AH5" s="34"/>
      <c r="AI5" s="34"/>
      <c r="AJ5" s="34"/>
      <c r="AK5" s="34">
        <v>0</v>
      </c>
      <c r="AL5" s="34">
        <v>0</v>
      </c>
      <c r="AM5" s="34">
        <v>0</v>
      </c>
      <c r="AN5" s="34"/>
      <c r="AO5" s="34"/>
      <c r="AP5" s="34"/>
      <c r="AQ5" s="34"/>
      <c r="AR5" s="34"/>
      <c r="AS5" s="34"/>
      <c r="AT5" s="34">
        <v>0</v>
      </c>
      <c r="AU5" s="34">
        <v>0</v>
      </c>
      <c r="AV5" s="38">
        <v>305778</v>
      </c>
      <c r="AW5" s="34">
        <v>0</v>
      </c>
      <c r="AX5" s="34">
        <v>0</v>
      </c>
      <c r="AY5" s="34">
        <v>0</v>
      </c>
      <c r="AZ5" s="34">
        <v>0</v>
      </c>
      <c r="BA5" s="34">
        <v>0</v>
      </c>
      <c r="BB5" s="34">
        <v>0</v>
      </c>
      <c r="BC5" s="34">
        <v>0</v>
      </c>
      <c r="BD5" s="34">
        <v>0</v>
      </c>
      <c r="BE5" s="34"/>
      <c r="BF5" s="34"/>
      <c r="BG5" s="34"/>
      <c r="BH5" s="34">
        <v>0</v>
      </c>
    </row>
  </sheetData>
  <protectedRanges>
    <protectedRange algorithmName="SHA-512" hashValue="9+ah9tJAD1d4FIK7boMSAp9ZhkqWOsKcliwsS35JSOsk0Aea+c/2yFVjBeVDsv7trYxT+iUP9dPVCIbjcjaMoQ==" saltValue="Z7GArlXd1BdcXotzmJqK/w==" spinCount="100000" sqref="A3:B5" name="Rango1"/>
  </protectedRanges>
  <autoFilter ref="A2:BH5" xr:uid="{E1C0712E-F68C-4835-925B-8B5993823A86}"/>
  <conditionalFormatting sqref="E1">
    <cfRule type="duplicateValues" dxfId="1" priority="3"/>
  </conditionalFormatting>
  <conditionalFormatting sqref="E2">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E3F2F-45AD-4581-B1A6-1B92B4DD3D2B}">
  <dimension ref="B1:J42"/>
  <sheetViews>
    <sheetView showGridLines="0" tabSelected="1" zoomScaleNormal="100" workbookViewId="0">
      <selection activeCell="E36" sqref="E36"/>
    </sheetView>
  </sheetViews>
  <sheetFormatPr baseColWidth="10" defaultColWidth="10.90625" defaultRowHeight="12.5" x14ac:dyDescent="0.25"/>
  <cols>
    <col min="1" max="1" width="1" style="43" customWidth="1"/>
    <col min="2" max="2" width="10.90625" style="43"/>
    <col min="3" max="3" width="17.54296875" style="43" customWidth="1"/>
    <col min="4" max="4" width="11.54296875" style="43" customWidth="1"/>
    <col min="5" max="8" width="10.90625" style="43"/>
    <col min="9" max="9" width="22.54296875" style="43" customWidth="1"/>
    <col min="10" max="10" width="14" style="43" customWidth="1"/>
    <col min="11" max="11" width="1.81640625" style="43" customWidth="1"/>
    <col min="12" max="16384" width="10.90625" style="43"/>
  </cols>
  <sheetData>
    <row r="1" spans="2:10" ht="6" customHeight="1" thickBot="1" x14ac:dyDescent="0.3"/>
    <row r="2" spans="2:10" ht="19.5" customHeight="1" x14ac:dyDescent="0.25">
      <c r="B2" s="44"/>
      <c r="C2" s="45"/>
      <c r="D2" s="93" t="s">
        <v>112</v>
      </c>
      <c r="E2" s="94"/>
      <c r="F2" s="94"/>
      <c r="G2" s="94"/>
      <c r="H2" s="94"/>
      <c r="I2" s="95"/>
      <c r="J2" s="99" t="s">
        <v>113</v>
      </c>
    </row>
    <row r="3" spans="2:10" ht="15.75" customHeight="1" thickBot="1" x14ac:dyDescent="0.3">
      <c r="B3" s="46"/>
      <c r="C3" s="47"/>
      <c r="D3" s="96"/>
      <c r="E3" s="97"/>
      <c r="F3" s="97"/>
      <c r="G3" s="97"/>
      <c r="H3" s="97"/>
      <c r="I3" s="98"/>
      <c r="J3" s="100"/>
    </row>
    <row r="4" spans="2:10" ht="13" x14ac:dyDescent="0.25">
      <c r="B4" s="46"/>
      <c r="C4" s="47"/>
      <c r="D4" s="48"/>
      <c r="E4" s="49"/>
      <c r="F4" s="49"/>
      <c r="G4" s="49"/>
      <c r="H4" s="49"/>
      <c r="I4" s="50"/>
      <c r="J4" s="51"/>
    </row>
    <row r="5" spans="2:10" ht="13" x14ac:dyDescent="0.25">
      <c r="B5" s="46"/>
      <c r="C5" s="47"/>
      <c r="D5" s="52" t="s">
        <v>114</v>
      </c>
      <c r="E5" s="53"/>
      <c r="F5" s="53"/>
      <c r="G5" s="53"/>
      <c r="H5" s="53"/>
      <c r="I5" s="54"/>
      <c r="J5" s="54" t="s">
        <v>115</v>
      </c>
    </row>
    <row r="6" spans="2:10" ht="13.5" thickBot="1" x14ac:dyDescent="0.3">
      <c r="B6" s="55"/>
      <c r="C6" s="56"/>
      <c r="D6" s="57"/>
      <c r="E6" s="58"/>
      <c r="F6" s="58"/>
      <c r="G6" s="58"/>
      <c r="H6" s="58"/>
      <c r="I6" s="59"/>
      <c r="J6" s="60"/>
    </row>
    <row r="7" spans="2:10" x14ac:dyDescent="0.25">
      <c r="B7" s="61"/>
      <c r="J7" s="62"/>
    </row>
    <row r="8" spans="2:10" x14ac:dyDescent="0.25">
      <c r="B8" s="61"/>
      <c r="J8" s="62"/>
    </row>
    <row r="9" spans="2:10" x14ac:dyDescent="0.25">
      <c r="B9" s="61"/>
      <c r="C9" s="43" t="str">
        <f ca="1">+CONCATENATE("Santiago de Cali, ",TEXT(TODAY(),"MMMM DD YYYY"))</f>
        <v>Santiago de Cali, abril 24 2025</v>
      </c>
      <c r="J9" s="62"/>
    </row>
    <row r="10" spans="2:10" ht="13" x14ac:dyDescent="0.3">
      <c r="B10" s="61"/>
      <c r="C10" s="63"/>
      <c r="E10" s="64"/>
      <c r="H10" s="65"/>
      <c r="J10" s="62"/>
    </row>
    <row r="11" spans="2:10" x14ac:dyDescent="0.25">
      <c r="B11" s="61"/>
      <c r="J11" s="62"/>
    </row>
    <row r="12" spans="2:10" ht="13" x14ac:dyDescent="0.3">
      <c r="B12" s="61"/>
      <c r="C12" s="63" t="s">
        <v>144</v>
      </c>
      <c r="J12" s="62"/>
    </row>
    <row r="13" spans="2:10" ht="13" x14ac:dyDescent="0.3">
      <c r="B13" s="61"/>
      <c r="C13" s="63" t="s">
        <v>145</v>
      </c>
      <c r="J13" s="62"/>
    </row>
    <row r="14" spans="2:10" x14ac:dyDescent="0.25">
      <c r="B14" s="61"/>
      <c r="J14" s="62"/>
    </row>
    <row r="15" spans="2:10" x14ac:dyDescent="0.25">
      <c r="B15" s="61"/>
      <c r="C15" s="43" t="s">
        <v>116</v>
      </c>
      <c r="J15" s="62"/>
    </row>
    <row r="16" spans="2:10" x14ac:dyDescent="0.25">
      <c r="B16" s="61"/>
      <c r="C16" s="66"/>
      <c r="J16" s="62"/>
    </row>
    <row r="17" spans="2:10" ht="13" x14ac:dyDescent="0.25">
      <c r="B17" s="61"/>
      <c r="C17" s="43" t="s">
        <v>117</v>
      </c>
      <c r="D17" s="64"/>
      <c r="H17" s="67" t="s">
        <v>118</v>
      </c>
      <c r="I17" s="68" t="s">
        <v>119</v>
      </c>
      <c r="J17" s="62"/>
    </row>
    <row r="18" spans="2:10" ht="13" x14ac:dyDescent="0.3">
      <c r="B18" s="61"/>
      <c r="C18" s="63" t="s">
        <v>120</v>
      </c>
      <c r="D18" s="63"/>
      <c r="E18" s="63"/>
      <c r="F18" s="63"/>
      <c r="H18" s="69">
        <v>3</v>
      </c>
      <c r="I18" s="70">
        <v>15179030</v>
      </c>
      <c r="J18" s="62"/>
    </row>
    <row r="19" spans="2:10" x14ac:dyDescent="0.25">
      <c r="B19" s="61"/>
      <c r="C19" s="43" t="s">
        <v>121</v>
      </c>
      <c r="H19" s="71">
        <v>0</v>
      </c>
      <c r="I19" s="72">
        <v>0</v>
      </c>
      <c r="J19" s="62"/>
    </row>
    <row r="20" spans="2:10" x14ac:dyDescent="0.25">
      <c r="B20" s="61"/>
      <c r="C20" s="43" t="s">
        <v>122</v>
      </c>
      <c r="H20" s="71">
        <v>1</v>
      </c>
      <c r="I20" s="72">
        <v>14792452</v>
      </c>
      <c r="J20" s="62"/>
    </row>
    <row r="21" spans="2:10" x14ac:dyDescent="0.25">
      <c r="B21" s="61"/>
      <c r="C21" s="43" t="s">
        <v>123</v>
      </c>
      <c r="H21" s="71">
        <v>1</v>
      </c>
      <c r="I21" s="72">
        <v>305778</v>
      </c>
      <c r="J21" s="62"/>
    </row>
    <row r="22" spans="2:10" x14ac:dyDescent="0.25">
      <c r="B22" s="61"/>
      <c r="C22" s="43" t="s">
        <v>124</v>
      </c>
      <c r="H22" s="71">
        <v>0</v>
      </c>
      <c r="I22" s="72">
        <v>0</v>
      </c>
      <c r="J22" s="62"/>
    </row>
    <row r="23" spans="2:10" x14ac:dyDescent="0.25">
      <c r="B23" s="61"/>
      <c r="C23" s="43" t="s">
        <v>125</v>
      </c>
      <c r="H23" s="71">
        <v>0</v>
      </c>
      <c r="I23" s="72">
        <v>0</v>
      </c>
      <c r="J23" s="62"/>
    </row>
    <row r="24" spans="2:10" ht="13" thickBot="1" x14ac:dyDescent="0.3">
      <c r="B24" s="61"/>
      <c r="C24" s="43" t="s">
        <v>126</v>
      </c>
      <c r="H24" s="73">
        <v>0</v>
      </c>
      <c r="I24" s="74">
        <v>0</v>
      </c>
      <c r="J24" s="62"/>
    </row>
    <row r="25" spans="2:10" ht="13" x14ac:dyDescent="0.3">
      <c r="B25" s="61"/>
      <c r="C25" s="63" t="s">
        <v>127</v>
      </c>
      <c r="D25" s="63"/>
      <c r="E25" s="63"/>
      <c r="F25" s="63"/>
      <c r="H25" s="69">
        <f>H19+H20+H21+H22+H24+H23</f>
        <v>2</v>
      </c>
      <c r="I25" s="70">
        <f>I19+I20+I21+I22+I24+I23</f>
        <v>15098230</v>
      </c>
      <c r="J25" s="62"/>
    </row>
    <row r="26" spans="2:10" x14ac:dyDescent="0.25">
      <c r="B26" s="61"/>
      <c r="C26" s="43" t="s">
        <v>128</v>
      </c>
      <c r="H26" s="71">
        <v>0</v>
      </c>
      <c r="I26" s="72">
        <v>0</v>
      </c>
      <c r="J26" s="62"/>
    </row>
    <row r="27" spans="2:10" ht="13" thickBot="1" x14ac:dyDescent="0.3">
      <c r="B27" s="61"/>
      <c r="C27" s="43" t="s">
        <v>78</v>
      </c>
      <c r="H27" s="73">
        <v>0</v>
      </c>
      <c r="I27" s="74">
        <v>0</v>
      </c>
      <c r="J27" s="62"/>
    </row>
    <row r="28" spans="2:10" ht="13" x14ac:dyDescent="0.3">
      <c r="B28" s="61"/>
      <c r="C28" s="63" t="s">
        <v>129</v>
      </c>
      <c r="D28" s="63"/>
      <c r="E28" s="63"/>
      <c r="F28" s="63"/>
      <c r="H28" s="69">
        <f>H26+H27</f>
        <v>0</v>
      </c>
      <c r="I28" s="70">
        <f>I26+I27</f>
        <v>0</v>
      </c>
      <c r="J28" s="62"/>
    </row>
    <row r="29" spans="2:10" ht="13.5" thickBot="1" x14ac:dyDescent="0.35">
      <c r="B29" s="61"/>
      <c r="C29" s="43" t="s">
        <v>130</v>
      </c>
      <c r="D29" s="63"/>
      <c r="E29" s="63"/>
      <c r="F29" s="63"/>
      <c r="H29" s="73">
        <v>1</v>
      </c>
      <c r="I29" s="74">
        <v>80800</v>
      </c>
      <c r="J29" s="62"/>
    </row>
    <row r="30" spans="2:10" ht="13" x14ac:dyDescent="0.3">
      <c r="B30" s="61"/>
      <c r="C30" s="63" t="s">
        <v>131</v>
      </c>
      <c r="D30" s="63"/>
      <c r="E30" s="63"/>
      <c r="F30" s="63"/>
      <c r="H30" s="71">
        <f>H29</f>
        <v>1</v>
      </c>
      <c r="I30" s="72">
        <f>I29</f>
        <v>80800</v>
      </c>
      <c r="J30" s="62"/>
    </row>
    <row r="31" spans="2:10" ht="13" x14ac:dyDescent="0.3">
      <c r="B31" s="61"/>
      <c r="C31" s="63"/>
      <c r="D31" s="63"/>
      <c r="E31" s="63"/>
      <c r="F31" s="63"/>
      <c r="H31" s="75"/>
      <c r="I31" s="70"/>
      <c r="J31" s="62"/>
    </row>
    <row r="32" spans="2:10" ht="13.5" thickBot="1" x14ac:dyDescent="0.35">
      <c r="B32" s="61"/>
      <c r="C32" s="63" t="s">
        <v>132</v>
      </c>
      <c r="D32" s="63"/>
      <c r="H32" s="76">
        <f>H25+H28+H30</f>
        <v>3</v>
      </c>
      <c r="I32" s="77">
        <f>I25+I28+I30</f>
        <v>15179030</v>
      </c>
      <c r="J32" s="62"/>
    </row>
    <row r="33" spans="2:10" ht="13.5" thickTop="1" x14ac:dyDescent="0.3">
      <c r="B33" s="61"/>
      <c r="C33" s="63"/>
      <c r="D33" s="63"/>
      <c r="H33" s="78">
        <f>+H18-H32</f>
        <v>0</v>
      </c>
      <c r="I33" s="72">
        <f>+I18-I32</f>
        <v>0</v>
      </c>
      <c r="J33" s="62"/>
    </row>
    <row r="34" spans="2:10" x14ac:dyDescent="0.25">
      <c r="B34" s="61"/>
      <c r="G34" s="78"/>
      <c r="H34" s="78"/>
      <c r="I34" s="78"/>
      <c r="J34" s="62"/>
    </row>
    <row r="35" spans="2:10" x14ac:dyDescent="0.25">
      <c r="B35" s="61"/>
      <c r="G35" s="78"/>
      <c r="H35" s="78"/>
      <c r="I35" s="78"/>
      <c r="J35" s="62"/>
    </row>
    <row r="36" spans="2:10" ht="13" x14ac:dyDescent="0.3">
      <c r="B36" s="61"/>
      <c r="C36" s="63"/>
      <c r="G36" s="78"/>
      <c r="H36" s="78"/>
      <c r="I36" s="78"/>
      <c r="J36" s="62"/>
    </row>
    <row r="37" spans="2:10" ht="13.5" thickBot="1" x14ac:dyDescent="0.35">
      <c r="B37" s="61"/>
      <c r="C37" s="79" t="s">
        <v>146</v>
      </c>
      <c r="D37" s="80"/>
      <c r="H37" s="79" t="s">
        <v>133</v>
      </c>
      <c r="I37" s="80"/>
      <c r="J37" s="62"/>
    </row>
    <row r="38" spans="2:10" ht="13" x14ac:dyDescent="0.3">
      <c r="B38" s="61"/>
      <c r="C38" s="63" t="s">
        <v>147</v>
      </c>
      <c r="D38" s="78"/>
      <c r="H38" s="81" t="s">
        <v>134</v>
      </c>
      <c r="I38" s="78"/>
      <c r="J38" s="62"/>
    </row>
    <row r="39" spans="2:10" ht="13" x14ac:dyDescent="0.3">
      <c r="B39" s="61"/>
      <c r="C39" s="63" t="s">
        <v>86</v>
      </c>
      <c r="H39" s="63" t="s">
        <v>135</v>
      </c>
      <c r="I39" s="78"/>
      <c r="J39" s="62"/>
    </row>
    <row r="40" spans="2:10" x14ac:dyDescent="0.25">
      <c r="B40" s="61"/>
      <c r="G40" s="78"/>
      <c r="H40" s="78"/>
      <c r="I40" s="78"/>
      <c r="J40" s="62"/>
    </row>
    <row r="41" spans="2:10" ht="12.75" customHeight="1" x14ac:dyDescent="0.25">
      <c r="B41" s="61"/>
      <c r="C41" s="101" t="s">
        <v>136</v>
      </c>
      <c r="D41" s="101"/>
      <c r="E41" s="101"/>
      <c r="F41" s="101"/>
      <c r="G41" s="101"/>
      <c r="H41" s="101"/>
      <c r="I41" s="101"/>
      <c r="J41" s="62"/>
    </row>
    <row r="42" spans="2:10" ht="18.75" customHeight="1" thickBot="1" x14ac:dyDescent="0.3">
      <c r="B42" s="82"/>
      <c r="C42" s="83"/>
      <c r="D42" s="83"/>
      <c r="E42" s="83"/>
      <c r="F42" s="83"/>
      <c r="G42" s="83"/>
      <c r="H42" s="83"/>
      <c r="I42" s="83"/>
      <c r="J42" s="84"/>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6514F-96AE-44A3-ACA2-47C1216F4EFD}">
  <dimension ref="B1:J37"/>
  <sheetViews>
    <sheetView showGridLines="0" topLeftCell="A5" zoomScale="84" zoomScaleNormal="84" zoomScaleSheetLayoutView="100" workbookViewId="0">
      <selection activeCell="I27" sqref="I27"/>
    </sheetView>
  </sheetViews>
  <sheetFormatPr baseColWidth="10" defaultColWidth="11.453125" defaultRowHeight="12.5" x14ac:dyDescent="0.25"/>
  <cols>
    <col min="1" max="1" width="4.453125" style="43" customWidth="1"/>
    <col min="2" max="2" width="11.453125" style="43"/>
    <col min="3" max="3" width="12.81640625" style="43" customWidth="1"/>
    <col min="4" max="4" width="22" style="43" customWidth="1"/>
    <col min="5" max="8" width="11.453125" style="43"/>
    <col min="9" max="9" width="24.81640625" style="43" customWidth="1"/>
    <col min="10" max="10" width="12.54296875" style="43" customWidth="1"/>
    <col min="11" max="11" width="1.81640625" style="43" customWidth="1"/>
    <col min="12" max="16384" width="11.453125" style="43"/>
  </cols>
  <sheetData>
    <row r="1" spans="2:10" ht="18" customHeight="1" thickBot="1" x14ac:dyDescent="0.3"/>
    <row r="2" spans="2:10" ht="19.5" customHeight="1" x14ac:dyDescent="0.25">
      <c r="B2" s="44"/>
      <c r="C2" s="45"/>
      <c r="D2" s="93" t="s">
        <v>137</v>
      </c>
      <c r="E2" s="94"/>
      <c r="F2" s="94"/>
      <c r="G2" s="94"/>
      <c r="H2" s="94"/>
      <c r="I2" s="95"/>
      <c r="J2" s="99" t="s">
        <v>113</v>
      </c>
    </row>
    <row r="3" spans="2:10" ht="15.75" customHeight="1" thickBot="1" x14ac:dyDescent="0.3">
      <c r="B3" s="46"/>
      <c r="C3" s="47"/>
      <c r="D3" s="96"/>
      <c r="E3" s="97"/>
      <c r="F3" s="97"/>
      <c r="G3" s="97"/>
      <c r="H3" s="97"/>
      <c r="I3" s="98"/>
      <c r="J3" s="100"/>
    </row>
    <row r="4" spans="2:10" ht="13" x14ac:dyDescent="0.25">
      <c r="B4" s="46"/>
      <c r="C4" s="47"/>
      <c r="E4" s="49"/>
      <c r="F4" s="49"/>
      <c r="G4" s="49"/>
      <c r="H4" s="49"/>
      <c r="I4" s="50"/>
      <c r="J4" s="51"/>
    </row>
    <row r="5" spans="2:10" ht="13" x14ac:dyDescent="0.25">
      <c r="B5" s="46"/>
      <c r="C5" s="47"/>
      <c r="D5" s="102" t="s">
        <v>138</v>
      </c>
      <c r="E5" s="103"/>
      <c r="F5" s="103"/>
      <c r="G5" s="103"/>
      <c r="H5" s="103"/>
      <c r="I5" s="104"/>
      <c r="J5" s="54" t="s">
        <v>139</v>
      </c>
    </row>
    <row r="6" spans="2:10" ht="13.5" thickBot="1" x14ac:dyDescent="0.3">
      <c r="B6" s="55"/>
      <c r="C6" s="56"/>
      <c r="D6" s="57"/>
      <c r="E6" s="58"/>
      <c r="F6" s="58"/>
      <c r="G6" s="58"/>
      <c r="H6" s="58"/>
      <c r="I6" s="59"/>
      <c r="J6" s="60"/>
    </row>
    <row r="7" spans="2:10" x14ac:dyDescent="0.25">
      <c r="B7" s="61"/>
      <c r="J7" s="62"/>
    </row>
    <row r="8" spans="2:10" x14ac:dyDescent="0.25">
      <c r="B8" s="61"/>
      <c r="J8" s="62"/>
    </row>
    <row r="9" spans="2:10" x14ac:dyDescent="0.25">
      <c r="B9" s="61"/>
      <c r="C9" s="43" t="str">
        <f ca="1">+'FOR-CSA-018'!C9</f>
        <v>Santiago de Cali, abril 24 2025</v>
      </c>
      <c r="D9" s="65"/>
      <c r="E9" s="64"/>
      <c r="J9" s="62"/>
    </row>
    <row r="10" spans="2:10" ht="13" x14ac:dyDescent="0.3">
      <c r="B10" s="61"/>
      <c r="C10" s="63"/>
      <c r="J10" s="62"/>
    </row>
    <row r="11" spans="2:10" ht="13" x14ac:dyDescent="0.3">
      <c r="B11" s="61"/>
      <c r="C11" s="63" t="str">
        <f>+'FOR-CSA-018'!C12</f>
        <v>Señores : E.S.E. HOSP MANUEL URIBE ANGEL</v>
      </c>
      <c r="J11" s="62"/>
    </row>
    <row r="12" spans="2:10" ht="13" x14ac:dyDescent="0.3">
      <c r="B12" s="61"/>
      <c r="C12" s="63" t="str">
        <f>+'FOR-CSA-018'!C13</f>
        <v>NIT: 890906347</v>
      </c>
      <c r="J12" s="62"/>
    </row>
    <row r="13" spans="2:10" x14ac:dyDescent="0.25">
      <c r="B13" s="61"/>
      <c r="J13" s="62"/>
    </row>
    <row r="14" spans="2:10" x14ac:dyDescent="0.25">
      <c r="B14" s="61"/>
      <c r="C14" s="43" t="s">
        <v>140</v>
      </c>
      <c r="J14" s="62"/>
    </row>
    <row r="15" spans="2:10" x14ac:dyDescent="0.25">
      <c r="B15" s="61"/>
      <c r="C15" s="66"/>
      <c r="J15" s="62"/>
    </row>
    <row r="16" spans="2:10" ht="13" x14ac:dyDescent="0.3">
      <c r="B16" s="61"/>
      <c r="C16" s="85"/>
      <c r="D16" s="64"/>
      <c r="H16" s="86" t="s">
        <v>118</v>
      </c>
      <c r="I16" s="86" t="s">
        <v>119</v>
      </c>
      <c r="J16" s="62"/>
    </row>
    <row r="17" spans="2:10" ht="13" x14ac:dyDescent="0.3">
      <c r="B17" s="61"/>
      <c r="C17" s="63" t="str">
        <f>+'FOR-CSA-018'!C17</f>
        <v>Con Corte al dia: 31/03/2025</v>
      </c>
      <c r="D17" s="63"/>
      <c r="E17" s="63"/>
      <c r="F17" s="63"/>
      <c r="H17" s="87">
        <f>+SUM(H18:H23)</f>
        <v>2</v>
      </c>
      <c r="I17" s="88">
        <f>+SUM(I18:I23)</f>
        <v>15098230</v>
      </c>
      <c r="J17" s="62"/>
    </row>
    <row r="18" spans="2:10" x14ac:dyDescent="0.25">
      <c r="B18" s="61"/>
      <c r="C18" s="43" t="s">
        <v>121</v>
      </c>
      <c r="H18" s="89">
        <f>+'FOR-CSA-018'!H19</f>
        <v>0</v>
      </c>
      <c r="I18" s="90">
        <f>+'FOR-CSA-018'!I19</f>
        <v>0</v>
      </c>
      <c r="J18" s="62"/>
    </row>
    <row r="19" spans="2:10" x14ac:dyDescent="0.25">
      <c r="B19" s="61"/>
      <c r="C19" s="43" t="s">
        <v>122</v>
      </c>
      <c r="H19" s="89">
        <f>+'FOR-CSA-018'!H20</f>
        <v>1</v>
      </c>
      <c r="I19" s="90">
        <f>+'FOR-CSA-018'!I20</f>
        <v>14792452</v>
      </c>
      <c r="J19" s="62"/>
    </row>
    <row r="20" spans="2:10" x14ac:dyDescent="0.25">
      <c r="B20" s="61"/>
      <c r="C20" s="43" t="s">
        <v>123</v>
      </c>
      <c r="H20" s="89">
        <f>+'FOR-CSA-018'!H21</f>
        <v>1</v>
      </c>
      <c r="I20" s="90">
        <f>+'FOR-CSA-018'!I21</f>
        <v>305778</v>
      </c>
      <c r="J20" s="62"/>
    </row>
    <row r="21" spans="2:10" x14ac:dyDescent="0.25">
      <c r="B21" s="61"/>
      <c r="C21" s="43" t="s">
        <v>124</v>
      </c>
      <c r="H21" s="89">
        <f>+'FOR-CSA-018'!H22</f>
        <v>0</v>
      </c>
      <c r="I21" s="90">
        <f>+'FOR-CSA-018'!I22</f>
        <v>0</v>
      </c>
      <c r="J21" s="62"/>
    </row>
    <row r="22" spans="2:10" x14ac:dyDescent="0.25">
      <c r="B22" s="61"/>
      <c r="C22" s="43" t="s">
        <v>125</v>
      </c>
      <c r="H22" s="89">
        <f>+'FOR-CSA-018'!H23</f>
        <v>0</v>
      </c>
      <c r="I22" s="90">
        <f>+'FOR-CSA-018'!I23</f>
        <v>0</v>
      </c>
      <c r="J22" s="62"/>
    </row>
    <row r="23" spans="2:10" x14ac:dyDescent="0.25">
      <c r="B23" s="61"/>
      <c r="C23" s="43" t="s">
        <v>141</v>
      </c>
      <c r="H23" s="89">
        <f>+'FOR-CSA-018'!H24</f>
        <v>0</v>
      </c>
      <c r="I23" s="90">
        <f>+'FOR-CSA-018'!I24</f>
        <v>0</v>
      </c>
      <c r="J23" s="62"/>
    </row>
    <row r="24" spans="2:10" ht="13" x14ac:dyDescent="0.3">
      <c r="B24" s="61"/>
      <c r="C24" s="63" t="s">
        <v>142</v>
      </c>
      <c r="D24" s="63"/>
      <c r="E24" s="63"/>
      <c r="F24" s="63"/>
      <c r="H24" s="87">
        <f>SUM(H18:H23)</f>
        <v>2</v>
      </c>
      <c r="I24" s="88">
        <f>+SUBTOTAL(9,I18:I23)</f>
        <v>15098230</v>
      </c>
      <c r="J24" s="62"/>
    </row>
    <row r="25" spans="2:10" ht="13.5" thickBot="1" x14ac:dyDescent="0.35">
      <c r="B25" s="61"/>
      <c r="C25" s="63"/>
      <c r="D25" s="63"/>
      <c r="H25" s="91"/>
      <c r="I25" s="92"/>
      <c r="J25" s="62"/>
    </row>
    <row r="26" spans="2:10" ht="13.5" thickTop="1" x14ac:dyDescent="0.3">
      <c r="B26" s="61"/>
      <c r="C26" s="63"/>
      <c r="D26" s="63"/>
      <c r="H26" s="78"/>
      <c r="I26" s="72"/>
      <c r="J26" s="62"/>
    </row>
    <row r="27" spans="2:10" ht="13" x14ac:dyDescent="0.3">
      <c r="B27" s="61"/>
      <c r="C27" s="63"/>
      <c r="D27" s="63"/>
      <c r="H27" s="78"/>
      <c r="I27" s="72"/>
      <c r="J27" s="62"/>
    </row>
    <row r="28" spans="2:10" ht="13" x14ac:dyDescent="0.3">
      <c r="B28" s="61"/>
      <c r="C28" s="63"/>
      <c r="D28" s="63"/>
      <c r="H28" s="78"/>
      <c r="I28" s="72"/>
      <c r="J28" s="62"/>
    </row>
    <row r="29" spans="2:10" x14ac:dyDescent="0.25">
      <c r="B29" s="61"/>
      <c r="G29" s="78"/>
      <c r="H29" s="78"/>
      <c r="I29" s="78"/>
      <c r="J29" s="62"/>
    </row>
    <row r="30" spans="2:10" ht="13.5" thickBot="1" x14ac:dyDescent="0.35">
      <c r="B30" s="61"/>
      <c r="C30" s="79" t="str">
        <f>+'FOR-CSA-018'!C37</f>
        <v>María Fanny Otalvaro Ruiz</v>
      </c>
      <c r="D30" s="79"/>
      <c r="G30" s="79" t="str">
        <f>+'FOR-CSA-018'!H37</f>
        <v>Lizeth Ome G.</v>
      </c>
      <c r="H30" s="80"/>
      <c r="I30" s="78"/>
      <c r="J30" s="62"/>
    </row>
    <row r="31" spans="2:10" ht="13" x14ac:dyDescent="0.3">
      <c r="B31" s="61"/>
      <c r="C31" s="81" t="str">
        <f>+'FOR-CSA-018'!C38</f>
        <v>Analista de Cartera</v>
      </c>
      <c r="D31" s="81"/>
      <c r="G31" s="81" t="str">
        <f>+'FOR-CSA-018'!H38</f>
        <v>Cartera - Cuentas Salud</v>
      </c>
      <c r="H31" s="78"/>
      <c r="I31" s="78"/>
      <c r="J31" s="62"/>
    </row>
    <row r="32" spans="2:10" ht="13" x14ac:dyDescent="0.3">
      <c r="B32" s="61"/>
      <c r="C32" s="81" t="str">
        <f>+'FOR-CSA-018'!C39</f>
        <v>E.S.E. HOSP MANUEL URIBE ANGEL</v>
      </c>
      <c r="D32" s="81"/>
      <c r="G32" s="81" t="str">
        <f>+'FOR-CSA-018'!H39</f>
        <v>EPS Comfenalco Valle.</v>
      </c>
      <c r="H32" s="78"/>
      <c r="I32" s="78"/>
      <c r="J32" s="62"/>
    </row>
    <row r="33" spans="2:10" ht="13" x14ac:dyDescent="0.3">
      <c r="B33" s="61"/>
      <c r="C33" s="81"/>
      <c r="D33" s="81"/>
      <c r="G33" s="81"/>
      <c r="H33" s="78"/>
      <c r="I33" s="78"/>
      <c r="J33" s="62"/>
    </row>
    <row r="34" spans="2:10" ht="13" x14ac:dyDescent="0.3">
      <c r="B34" s="61"/>
      <c r="C34" s="81"/>
      <c r="D34" s="81"/>
      <c r="G34" s="81"/>
      <c r="H34" s="78"/>
      <c r="I34" s="78"/>
      <c r="J34" s="62"/>
    </row>
    <row r="35" spans="2:10" ht="14" x14ac:dyDescent="0.25">
      <c r="B35" s="61"/>
      <c r="C35" s="105" t="s">
        <v>143</v>
      </c>
      <c r="D35" s="105"/>
      <c r="E35" s="105"/>
      <c r="F35" s="105"/>
      <c r="G35" s="105"/>
      <c r="H35" s="105"/>
      <c r="I35" s="105"/>
      <c r="J35" s="62"/>
    </row>
    <row r="36" spans="2:10" ht="13" x14ac:dyDescent="0.3">
      <c r="B36" s="61"/>
      <c r="C36" s="81"/>
      <c r="D36" s="81"/>
      <c r="G36" s="81"/>
      <c r="H36" s="78"/>
      <c r="I36" s="78"/>
      <c r="J36" s="62"/>
    </row>
    <row r="37" spans="2:10" ht="18.75" customHeight="1" thickBot="1" x14ac:dyDescent="0.3">
      <c r="B37" s="82"/>
      <c r="C37" s="83"/>
      <c r="D37" s="83"/>
      <c r="E37" s="83"/>
      <c r="F37" s="83"/>
      <c r="G37" s="80"/>
      <c r="H37" s="80"/>
      <c r="I37" s="80"/>
      <c r="J37" s="84"/>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Marcela Salgado Panes</dc:creator>
  <cp:lastModifiedBy>Neyla Lizeth Ome Guamanga</cp:lastModifiedBy>
  <dcterms:created xsi:type="dcterms:W3CDTF">2025-04-09T17:06:29Z</dcterms:created>
  <dcterms:modified xsi:type="dcterms:W3CDTF">2025-04-24T16:26:36Z</dcterms:modified>
</cp:coreProperties>
</file>