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90480135_HOSP INFANTIL NAPOLEON FRANCO PAREJA\"/>
    </mc:Choice>
  </mc:AlternateContent>
  <xr:revisionPtr revIDLastSave="0" documentId="13_ncr:1_{9B9952A2-C71A-4085-BB89-6F1885D11BCD}" xr6:coauthVersionLast="47" xr6:coauthVersionMax="47" xr10:uidLastSave="{00000000-0000-0000-0000-000000000000}"/>
  <bookViews>
    <workbookView xWindow="-110" yWindow="-110" windowWidth="19420" windowHeight="11500" activeTab="2" xr2:uid="{704B5BF6-23E6-4BBA-AEF2-3B051F186E18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1" hidden="1">'ESTADO CADA FACT'!$A$2:$AW$19</definedName>
    <definedName name="DEPTO">[2]Hoja1!$B$2:$B$37</definedName>
    <definedName name="listaEBP">[3]IPS!$A$2:$B$157</definedName>
    <definedName name="listaeps">[3]EPS!$A$2:$A$25</definedName>
    <definedName name="listaERP">[3]EPS!$A$2:$B$25</definedName>
    <definedName name="listaips">[3]IPS!$A$2:$A$157</definedName>
    <definedName name="MedioP">'[3]MESA 1-2020'!$AV$6569:$AV$6572</definedName>
    <definedName name="Mes">#REF!</definedName>
    <definedName name="TBL_NUMESA">[3]EPS!$J$1:$J$4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H18" i="4"/>
  <c r="C9" i="4"/>
  <c r="I30" i="3"/>
  <c r="H30" i="3"/>
  <c r="I28" i="3"/>
  <c r="H28" i="3"/>
  <c r="I25" i="3"/>
  <c r="H25" i="3"/>
  <c r="H32" i="3" s="1"/>
  <c r="H33" i="3" s="1"/>
  <c r="C9" i="3"/>
  <c r="I32" i="3" l="1"/>
  <c r="I33" i="3" s="1"/>
  <c r="H17" i="4"/>
  <c r="H24" i="4"/>
  <c r="I24" i="4"/>
  <c r="I17" i="4"/>
  <c r="AO6" i="2"/>
  <c r="AO7" i="2"/>
  <c r="AO8" i="2"/>
  <c r="AO9" i="2"/>
  <c r="AN6" i="2"/>
  <c r="AN7" i="2"/>
  <c r="AN8" i="2"/>
  <c r="AN9" i="2"/>
  <c r="L2" i="2" l="1"/>
  <c r="AJ1" i="2"/>
  <c r="AI1" i="2"/>
  <c r="AH1" i="2"/>
  <c r="AG1" i="2"/>
  <c r="AF1" i="2"/>
  <c r="AE1" i="2"/>
  <c r="AD1" i="2"/>
  <c r="AC1" i="2"/>
  <c r="AB1" i="2"/>
  <c r="AA1" i="2"/>
  <c r="T1" i="2"/>
  <c r="M1" i="2"/>
  <c r="J1" i="2"/>
  <c r="I1" i="2"/>
  <c r="G22" i="1"/>
  <c r="F22" i="1"/>
  <c r="K1" i="2" l="1"/>
</calcChain>
</file>

<file path=xl/sharedStrings.xml><?xml version="1.0" encoding="utf-8"?>
<sst xmlns="http://schemas.openxmlformats.org/spreadsheetml/2006/main" count="282" uniqueCount="156">
  <si>
    <t>Nit</t>
  </si>
  <si>
    <t>Cliente</t>
  </si>
  <si>
    <t>Factura</t>
  </si>
  <si>
    <t>Fecha</t>
  </si>
  <si>
    <t>Fecha Radicación Entidad</t>
  </si>
  <si>
    <t>Valor Inicial</t>
  </si>
  <si>
    <t>Saldo CxC</t>
  </si>
  <si>
    <t>COMFENALCO VALLE EPS</t>
  </si>
  <si>
    <t>HINF0000686084</t>
  </si>
  <si>
    <t>HINF0000704157</t>
  </si>
  <si>
    <t>HINF0001223078</t>
  </si>
  <si>
    <t>EHIN0000123356</t>
  </si>
  <si>
    <t>EHIN0000164463</t>
  </si>
  <si>
    <t>EHIN0000196400</t>
  </si>
  <si>
    <t>EHIN0000206227</t>
  </si>
  <si>
    <t>EHIN0000226613</t>
  </si>
  <si>
    <t>EHIN0000263895</t>
  </si>
  <si>
    <t>EHIN0000267699</t>
  </si>
  <si>
    <t>EHIN0000277702</t>
  </si>
  <si>
    <t>EHIN0000290554</t>
  </si>
  <si>
    <t>EHIN0000706752</t>
  </si>
  <si>
    <t>EHIN0001028594</t>
  </si>
  <si>
    <t>EHIN0001048518</t>
  </si>
  <si>
    <t>EHIN0001067459</t>
  </si>
  <si>
    <t>EHIN0001326767</t>
  </si>
  <si>
    <t>FUNDACION HOSPITAL INFANTIL NAPOLEON FRANCO PAREJA NIT: 890.480.135</t>
  </si>
  <si>
    <t>ESTADO DE CARTERA A CORTE 28-02-2025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</si>
  <si>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</si>
  <si>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</si>
  <si>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</si>
  <si>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</si>
  <si>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</si>
  <si>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</si>
  <si>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</si>
  <si>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</si>
  <si>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</si>
  <si>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</si>
  <si>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</si>
  <si>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</si>
  <si>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</si>
  <si>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</si>
  <si>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</si>
  <si>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</si>
  <si>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</si>
  <si>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</si>
  <si>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</si>
  <si>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</si>
  <si>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</si>
  <si>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</si>
  <si>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</si>
  <si>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</si>
  <si>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</si>
  <si>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</si>
  <si>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</si>
  <si>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</si>
  <si>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</si>
  <si>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</si>
  <si>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</si>
  <si>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</si>
  <si>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</si>
  <si>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</si>
  <si>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</si>
  <si>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</si>
  <si>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</si>
  <si>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</si>
  <si>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</si>
  <si>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</si>
  <si>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</si>
  <si>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INFANTIL NAPOLEON FRANCO PAREJA</t>
  </si>
  <si>
    <t>EHIN</t>
  </si>
  <si>
    <t>EHIN196400</t>
  </si>
  <si>
    <t>890480135_EHIN196400</t>
  </si>
  <si>
    <t>Factura Devuelta</t>
  </si>
  <si>
    <t>Devuelta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</si>
  <si>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</si>
  <si>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AUTORIZACION</t>
  </si>
  <si>
    <t>Urgencias</t>
  </si>
  <si>
    <t>EHIN226613</t>
  </si>
  <si>
    <t>890480135_EHIN226613</t>
  </si>
  <si>
    <t>EHIN263895</t>
  </si>
  <si>
    <t>890480135_EHIN263895</t>
  </si>
  <si>
    <t>EHIN267699</t>
  </si>
  <si>
    <t>890480135_EHIN267699</t>
  </si>
  <si>
    <t>EHIN290554</t>
  </si>
  <si>
    <t>890480135_EHIN290554</t>
  </si>
  <si>
    <t>EHIN706752</t>
  </si>
  <si>
    <t>890480135_EHIN706752</t>
  </si>
  <si>
    <t>HINF</t>
  </si>
  <si>
    <t>HINF1223078</t>
  </si>
  <si>
    <t>890480135_HINF1223078</t>
  </si>
  <si>
    <t>Factura Aceptada por IPS</t>
  </si>
  <si>
    <t>Finalizada</t>
  </si>
  <si>
    <t>MIG-890480135</t>
  </si>
  <si>
    <t>HINF686084</t>
  </si>
  <si>
    <t>890480135_HINF686084</t>
  </si>
  <si>
    <t>HINF704157</t>
  </si>
  <si>
    <t>890480135_HINF704157</t>
  </si>
  <si>
    <t>EHIN164463</t>
  </si>
  <si>
    <t>890480135_EHIN164463</t>
  </si>
  <si>
    <t>URG-2023-92</t>
  </si>
  <si>
    <t>EHIN123356</t>
  </si>
  <si>
    <t>890480135_EHIN123356</t>
  </si>
  <si>
    <t>EHIN277702</t>
  </si>
  <si>
    <t>890480135_EHIN277702</t>
  </si>
  <si>
    <t>EHIN206227</t>
  </si>
  <si>
    <t>890480135_EHIN206227</t>
  </si>
  <si>
    <t>EHIN128594</t>
  </si>
  <si>
    <t>890480135_EHIN128594</t>
  </si>
  <si>
    <t>Facturas No Radicadas</t>
  </si>
  <si>
    <t>EHIN148518</t>
  </si>
  <si>
    <t>890480135_EHIN148518</t>
  </si>
  <si>
    <t>EHIN167459</t>
  </si>
  <si>
    <t>890480135_EHIN167459</t>
  </si>
  <si>
    <t>EHIN1326767</t>
  </si>
  <si>
    <t>890480135_EHIN1326767</t>
  </si>
  <si>
    <t>Factura devuelta</t>
  </si>
  <si>
    <t>Factura cerrada por extemporaneidad</t>
  </si>
  <si>
    <t>Factura pendiente en programacion de pago</t>
  </si>
  <si>
    <t>Factura Cancelada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</si>
  <si>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</si>
  <si>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</si>
  <si>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</si>
  <si>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</si>
  <si>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</si>
  <si>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</si>
  <si>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</si>
  <si>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</si>
  <si>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</si>
  <si>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</si>
  <si>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</si>
  <si>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</si>
  <si>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</si>
  <si>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</si>
  <si>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</si>
  <si>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</si>
  <si>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</si>
  <si>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</si>
  <si>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</si>
  <si>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</si>
  <si>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</si>
  <si>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</si>
  <si>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</si>
  <si>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</si>
  <si>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</si>
  <si>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</si>
  <si>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</si>
  <si>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</si>
  <si>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</si>
  <si>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</si>
  <si>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</si>
  <si>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</si>
  <si>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</si>
  <si>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01/04/2025</t>
  </si>
  <si>
    <t>Con Corte al dia: 31/03/2025</t>
  </si>
  <si>
    <t>Señores : HOSP INFANTIL NAPOLEON FRANCO PAREJA</t>
  </si>
  <si>
    <t>NIT: 890480135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</si>
</sst>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71" formatCode="[$-240A]d&quot; de &quot;mmmm&quot; de &quot;yyyy;@"/>
    <numFmt numFmtId="172" formatCode="&quot;$&quot;\ #,##0;[Red]&quot;$&quot;\ #,##0"/>
    <numFmt numFmtId="173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3" fontId="4" fillId="0" borderId="1" xfId="0" applyNumberFormat="1" applyFont="1" applyBorder="1"/>
    <xf numFmtId="0" fontId="0" fillId="0" borderId="1" xfId="0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1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center" vertical="center"/>
    </xf>
    <xf numFmtId="165" fontId="5" fillId="0" borderId="0" xfId="2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165" fontId="5" fillId="0" borderId="0" xfId="0" applyNumberFormat="1" applyFont="1"/>
    <xf numFmtId="165" fontId="5" fillId="0" borderId="0" xfId="2" applyNumberFormat="1" applyFont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7" fillId="3" borderId="1" xfId="2" applyNumberFormat="1" applyFont="1" applyFill="1" applyBorder="1" applyAlignment="1">
      <alignment horizontal="center" vertical="center" wrapText="1"/>
    </xf>
    <xf numFmtId="0" fontId="7" fillId="3" borderId="1" xfId="2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7" fontId="7" fillId="2" borderId="1" xfId="2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 vertical="center"/>
    </xf>
    <xf numFmtId="166" fontId="5" fillId="0" borderId="1" xfId="2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71" fontId="9" fillId="0" borderId="0" xfId="3" applyNumberFormat="1" applyFont="1"/>
    <xf numFmtId="14" fontId="9" fillId="0" borderId="0" xfId="3" applyNumberFormat="1" applyFont="1" applyAlignment="1">
      <alignment horizontal="left"/>
    </xf>
    <xf numFmtId="1" fontId="10" fillId="0" borderId="0" xfId="4" applyNumberFormat="1" applyFont="1" applyAlignment="1">
      <alignment horizontal="center" vertical="center"/>
    </xf>
    <xf numFmtId="165" fontId="10" fillId="0" borderId="0" xfId="3" applyNumberFormat="1" applyFont="1" applyAlignment="1">
      <alignment horizontal="center" vertical="center"/>
    </xf>
    <xf numFmtId="1" fontId="10" fillId="0" borderId="0" xfId="3" applyNumberFormat="1" applyFont="1" applyAlignment="1">
      <alignment horizontal="center"/>
    </xf>
    <xf numFmtId="172" fontId="9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" fontId="9" fillId="0" borderId="9" xfId="3" applyNumberFormat="1" applyFont="1" applyBorder="1" applyAlignment="1">
      <alignment horizontal="center"/>
    </xf>
    <xf numFmtId="172" fontId="9" fillId="0" borderId="9" xfId="3" applyNumberFormat="1" applyFont="1" applyBorder="1" applyAlignment="1">
      <alignment horizontal="right"/>
    </xf>
    <xf numFmtId="172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3" xfId="3" applyNumberFormat="1" applyFont="1" applyBorder="1" applyAlignment="1">
      <alignment horizontal="center"/>
    </xf>
    <xf numFmtId="172" fontId="10" fillId="0" borderId="13" xfId="3" applyNumberFormat="1" applyFont="1" applyBorder="1" applyAlignment="1">
      <alignment horizontal="right"/>
    </xf>
    <xf numFmtId="172" fontId="9" fillId="0" borderId="0" xfId="3" applyNumberFormat="1" applyFont="1"/>
    <xf numFmtId="172" fontId="10" fillId="0" borderId="9" xfId="3" applyNumberFormat="1" applyFont="1" applyBorder="1"/>
    <xf numFmtId="172" fontId="9" fillId="0" borderId="9" xfId="3" applyNumberFormat="1" applyFont="1" applyBorder="1"/>
    <xf numFmtId="172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  <xf numFmtId="0" fontId="10" fillId="0" borderId="6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9" fillId="7" borderId="0" xfId="3" applyFont="1" applyFill="1"/>
    <xf numFmtId="0" fontId="10" fillId="0" borderId="0" xfId="3" applyFont="1" applyAlignment="1">
      <alignment horizontal="center"/>
    </xf>
    <xf numFmtId="1" fontId="10" fillId="0" borderId="0" xfId="4" applyNumberFormat="1" applyFont="1" applyAlignment="1">
      <alignment horizontal="right"/>
    </xf>
    <xf numFmtId="173" fontId="10" fillId="0" borderId="0" xfId="5" applyNumberFormat="1" applyFont="1" applyAlignment="1">
      <alignment horizontal="right"/>
    </xf>
    <xf numFmtId="1" fontId="9" fillId="0" borderId="0" xfId="4" applyNumberFormat="1" applyFont="1" applyAlignment="1">
      <alignment horizontal="right"/>
    </xf>
    <xf numFmtId="173" fontId="9" fillId="0" borderId="0" xfId="5" applyNumberFormat="1" applyFont="1" applyAlignment="1">
      <alignment horizontal="right"/>
    </xf>
    <xf numFmtId="164" fontId="9" fillId="0" borderId="13" xfId="5" applyNumberFormat="1" applyFont="1" applyBorder="1" applyAlignment="1">
      <alignment horizontal="center"/>
    </xf>
    <xf numFmtId="173" fontId="9" fillId="0" borderId="13" xfId="5" applyNumberFormat="1" applyFont="1" applyBorder="1" applyAlignment="1">
      <alignment horizontal="right"/>
    </xf>
    <xf numFmtId="0" fontId="12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68F3F35E-6B73-45C0-B26C-7E3001A0C119}"/>
    <cellStyle name="Millares 3" xfId="4" xr:uid="{B0508475-E383-40AF-984C-808DCAF467ED}"/>
    <cellStyle name="Moneda" xfId="2" builtinId="4"/>
    <cellStyle name="Normal" xfId="0" builtinId="0"/>
    <cellStyle name="Normal 2 2" xfId="3" xr:uid="{FC425895-6CEA-4E96-86B4-FC88C884367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41015FF-B0C8-4CC6-86E8-4DD1CBCD7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AC94D4F-6BAA-48F0-AF67-8718E15CB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8505565-D486-487F-BEA2-6E9FF912F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2EBF69A-5508-43AB-A04A-E9AD8C716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lomeg\Desktop\COMPENSADAS%20NAPOLEON.xlsx" TargetMode="External"/><Relationship Id="rId1" Type="http://schemas.openxmlformats.org/officeDocument/2006/relationships/externalLinkPath" Target="file:///C:\Users\nlomeg\Desktop\COMPENSADAS%20NAPOLE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3.%20MACRO%20ABRIL%202025.xlsx" TargetMode="External"/><Relationship Id="rId1" Type="http://schemas.openxmlformats.org/officeDocument/2006/relationships/externalLinkPath" Target="/CxPSalud/CARTERA/GESTORES%20DE%20CARTERA/NEYLA%20LIZETH%20OME/GESTION%20DE%20CARTERAS%202025/3.%20MACR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NAPOLEON"/>
    </sheetNames>
    <sheetDataSet>
      <sheetData sheetId="0">
        <row r="1">
          <cell r="F1" t="str">
            <v>Clase</v>
          </cell>
          <cell r="G1" t="str">
            <v>TF</v>
          </cell>
        </row>
        <row r="3">
          <cell r="F3" t="str">
            <v>Doc.comp.</v>
          </cell>
          <cell r="G3" t="str">
            <v>Compens/</v>
          </cell>
          <cell r="H3" t="str">
            <v>ID</v>
          </cell>
          <cell r="I3" t="str">
            <v>Suma de   Importe en ML</v>
          </cell>
        </row>
        <row r="4">
          <cell r="F4">
            <v>2200810991</v>
          </cell>
          <cell r="G4">
            <v>43894</v>
          </cell>
          <cell r="H4" t="str">
            <v>(en blanco)</v>
          </cell>
          <cell r="I4">
            <v>456537</v>
          </cell>
        </row>
        <row r="5">
          <cell r="F5">
            <v>2201506732</v>
          </cell>
          <cell r="G5">
            <v>45411</v>
          </cell>
          <cell r="H5" t="str">
            <v>(en blanco)</v>
          </cell>
          <cell r="I5">
            <v>126262</v>
          </cell>
        </row>
        <row r="6">
          <cell r="F6">
            <v>2201520931</v>
          </cell>
          <cell r="G6">
            <v>45469</v>
          </cell>
          <cell r="H6" t="str">
            <v>(en blanco)</v>
          </cell>
          <cell r="I6">
            <v>21136780</v>
          </cell>
        </row>
        <row r="7">
          <cell r="F7">
            <v>2201605215</v>
          </cell>
          <cell r="G7">
            <v>45747</v>
          </cell>
          <cell r="H7" t="str">
            <v>(en blanco)</v>
          </cell>
          <cell r="I7">
            <v>436226</v>
          </cell>
        </row>
        <row r="8">
          <cell r="F8" t="str">
            <v>Total general</v>
          </cell>
          <cell r="I8">
            <v>22155805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ABRIL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A0EA0-7D34-4750-B25A-BE2957C366A1}">
  <dimension ref="A2:G22"/>
  <sheetViews>
    <sheetView workbookViewId="0">
      <selection activeCell="H15" sqref="H15"/>
    </sheetView>
  </sheetViews>
  <sheetFormatPr baseColWidth="10" defaultRowHeight="14.5" x14ac:dyDescent="0.35"/>
  <cols>
    <col min="2" max="2" width="22.54296875" bestFit="1" customWidth="1"/>
    <col min="3" max="3" width="15.1796875" bestFit="1" customWidth="1"/>
  </cols>
  <sheetData>
    <row r="2" spans="1:7" x14ac:dyDescent="0.35">
      <c r="A2" s="9" t="s">
        <v>25</v>
      </c>
      <c r="B2" s="9"/>
      <c r="C2" s="9"/>
      <c r="D2" s="9"/>
      <c r="E2" s="9"/>
      <c r="F2" s="9"/>
      <c r="G2" s="9"/>
    </row>
    <row r="3" spans="1:7" x14ac:dyDescent="0.35">
      <c r="A3" s="9" t="s">
        <v>26</v>
      </c>
      <c r="B3" s="9"/>
      <c r="C3" s="9"/>
      <c r="D3" s="9"/>
      <c r="E3" s="9"/>
      <c r="F3" s="9"/>
      <c r="G3" s="9"/>
    </row>
    <row r="4" spans="1:7" ht="34.5" x14ac:dyDescent="0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2" t="s">
        <v>5</v>
      </c>
      <c r="G4" s="3" t="s">
        <v>6</v>
      </c>
    </row>
    <row r="5" spans="1:7" x14ac:dyDescent="0.35">
      <c r="A5" s="4">
        <v>890303093</v>
      </c>
      <c r="B5" s="4" t="s">
        <v>7</v>
      </c>
      <c r="C5" s="4" t="s">
        <v>8</v>
      </c>
      <c r="D5" s="5">
        <v>41461.622916666667</v>
      </c>
      <c r="E5" s="5">
        <v>41593</v>
      </c>
      <c r="F5" s="6">
        <v>109430</v>
      </c>
      <c r="G5" s="6">
        <v>96830</v>
      </c>
    </row>
    <row r="6" spans="1:7" x14ac:dyDescent="0.35">
      <c r="A6" s="4">
        <v>890303093</v>
      </c>
      <c r="B6" s="4" t="s">
        <v>7</v>
      </c>
      <c r="C6" s="4" t="s">
        <v>9</v>
      </c>
      <c r="D6" s="5">
        <v>41556.876388888886</v>
      </c>
      <c r="E6" s="5">
        <v>41593</v>
      </c>
      <c r="F6" s="6">
        <v>86900</v>
      </c>
      <c r="G6" s="6">
        <v>86900</v>
      </c>
    </row>
    <row r="7" spans="1:7" x14ac:dyDescent="0.35">
      <c r="A7" s="4">
        <v>890303093</v>
      </c>
      <c r="B7" s="4" t="s">
        <v>7</v>
      </c>
      <c r="C7" s="4" t="s">
        <v>10</v>
      </c>
      <c r="D7" s="5">
        <v>43858.737500000003</v>
      </c>
      <c r="E7" s="5">
        <v>43880</v>
      </c>
      <c r="F7" s="6">
        <v>9333800</v>
      </c>
      <c r="G7" s="6">
        <v>8675500</v>
      </c>
    </row>
    <row r="8" spans="1:7" x14ac:dyDescent="0.35">
      <c r="A8" s="4">
        <v>890303093</v>
      </c>
      <c r="B8" s="4" t="s">
        <v>7</v>
      </c>
      <c r="C8" s="4" t="s">
        <v>11</v>
      </c>
      <c r="D8" s="5">
        <v>44426.245138888888</v>
      </c>
      <c r="E8" s="5">
        <v>45391</v>
      </c>
      <c r="F8" s="6">
        <v>396794</v>
      </c>
      <c r="G8" s="6">
        <v>7936</v>
      </c>
    </row>
    <row r="9" spans="1:7" x14ac:dyDescent="0.35">
      <c r="A9" s="4">
        <v>890303093</v>
      </c>
      <c r="B9" s="4" t="s">
        <v>7</v>
      </c>
      <c r="C9" s="4" t="s">
        <v>12</v>
      </c>
      <c r="D9" s="5">
        <v>44499.875</v>
      </c>
      <c r="E9" s="5">
        <v>45391</v>
      </c>
      <c r="F9" s="6">
        <v>256298</v>
      </c>
      <c r="G9" s="6">
        <v>5126</v>
      </c>
    </row>
    <row r="10" spans="1:7" x14ac:dyDescent="0.35">
      <c r="A10" s="4">
        <v>890303093</v>
      </c>
      <c r="B10" s="4" t="s">
        <v>7</v>
      </c>
      <c r="C10" s="4" t="s">
        <v>13</v>
      </c>
      <c r="D10" s="5">
        <v>44564.604166666664</v>
      </c>
      <c r="E10" s="5">
        <v>45391</v>
      </c>
      <c r="F10" s="6">
        <v>479831</v>
      </c>
      <c r="G10" s="6">
        <v>479831</v>
      </c>
    </row>
    <row r="11" spans="1:7" x14ac:dyDescent="0.35">
      <c r="A11" s="4">
        <v>890303093</v>
      </c>
      <c r="B11" s="4" t="s">
        <v>7</v>
      </c>
      <c r="C11" s="4" t="s">
        <v>14</v>
      </c>
      <c r="D11" s="5">
        <v>44585.439583333333</v>
      </c>
      <c r="E11" s="5">
        <v>45391</v>
      </c>
      <c r="F11" s="6">
        <v>755565</v>
      </c>
      <c r="G11" s="6">
        <v>15111</v>
      </c>
    </row>
    <row r="12" spans="1:7" x14ac:dyDescent="0.35">
      <c r="A12" s="4">
        <v>890303093</v>
      </c>
      <c r="B12" s="4" t="s">
        <v>7</v>
      </c>
      <c r="C12" s="4" t="s">
        <v>15</v>
      </c>
      <c r="D12" s="5">
        <v>44621.51666666667</v>
      </c>
      <c r="E12" s="5">
        <v>45391</v>
      </c>
      <c r="F12" s="6">
        <v>66300</v>
      </c>
      <c r="G12" s="6">
        <v>66300</v>
      </c>
    </row>
    <row r="13" spans="1:7" x14ac:dyDescent="0.35">
      <c r="A13" s="4">
        <v>890303093</v>
      </c>
      <c r="B13" s="4" t="s">
        <v>7</v>
      </c>
      <c r="C13" s="4" t="s">
        <v>16</v>
      </c>
      <c r="D13" s="5">
        <v>44681.727083333331</v>
      </c>
      <c r="E13" s="5">
        <v>45392</v>
      </c>
      <c r="F13" s="6">
        <v>66296</v>
      </c>
      <c r="G13" s="6">
        <v>66296</v>
      </c>
    </row>
    <row r="14" spans="1:7" x14ac:dyDescent="0.35">
      <c r="A14" s="4">
        <v>890303093</v>
      </c>
      <c r="B14" s="4" t="s">
        <v>7</v>
      </c>
      <c r="C14" s="4" t="s">
        <v>17</v>
      </c>
      <c r="D14" s="5">
        <v>44689.532638888886</v>
      </c>
      <c r="E14" s="5">
        <v>45392</v>
      </c>
      <c r="F14" s="6">
        <v>66296</v>
      </c>
      <c r="G14" s="6">
        <v>66296</v>
      </c>
    </row>
    <row r="15" spans="1:7" x14ac:dyDescent="0.35">
      <c r="A15" s="4">
        <v>890303093</v>
      </c>
      <c r="B15" s="4" t="s">
        <v>7</v>
      </c>
      <c r="C15" s="4" t="s">
        <v>18</v>
      </c>
      <c r="D15" s="5">
        <v>44702.665277777778</v>
      </c>
      <c r="E15" s="5">
        <v>45392</v>
      </c>
      <c r="F15" s="6">
        <v>511030</v>
      </c>
      <c r="G15" s="6">
        <v>10221</v>
      </c>
    </row>
    <row r="16" spans="1:7" x14ac:dyDescent="0.35">
      <c r="A16" s="4">
        <v>890303093</v>
      </c>
      <c r="B16" s="4" t="s">
        <v>7</v>
      </c>
      <c r="C16" s="4" t="s">
        <v>19</v>
      </c>
      <c r="D16" s="5">
        <v>44721.44027777778</v>
      </c>
      <c r="E16" s="5">
        <v>45392</v>
      </c>
      <c r="F16" s="6">
        <v>66296</v>
      </c>
      <c r="G16" s="6">
        <v>66296</v>
      </c>
    </row>
    <row r="17" spans="1:7" x14ac:dyDescent="0.35">
      <c r="A17" s="4">
        <v>890303093</v>
      </c>
      <c r="B17" s="4" t="s">
        <v>7</v>
      </c>
      <c r="C17" s="4" t="s">
        <v>20</v>
      </c>
      <c r="D17" s="5">
        <v>44935.259027777778</v>
      </c>
      <c r="E17" s="5">
        <v>45392</v>
      </c>
      <c r="F17" s="6">
        <v>66300</v>
      </c>
      <c r="G17" s="6">
        <v>66300</v>
      </c>
    </row>
    <row r="18" spans="1:7" x14ac:dyDescent="0.35">
      <c r="A18" s="4">
        <v>890303093</v>
      </c>
      <c r="B18" s="4" t="s">
        <v>7</v>
      </c>
      <c r="C18" s="4" t="s">
        <v>21</v>
      </c>
      <c r="D18" s="5">
        <v>45346.40625</v>
      </c>
      <c r="E18" s="5">
        <v>45392</v>
      </c>
      <c r="F18" s="6">
        <v>20875845</v>
      </c>
      <c r="G18" s="6">
        <v>1382059</v>
      </c>
    </row>
    <row r="19" spans="1:7" x14ac:dyDescent="0.35">
      <c r="A19" s="4">
        <v>890303093</v>
      </c>
      <c r="B19" s="4" t="s">
        <v>7</v>
      </c>
      <c r="C19" s="4" t="s">
        <v>22</v>
      </c>
      <c r="D19" s="5">
        <v>45385.706944444442</v>
      </c>
      <c r="E19" s="5">
        <v>45518.434027777781</v>
      </c>
      <c r="F19" s="6">
        <v>4330173</v>
      </c>
      <c r="G19" s="6">
        <v>4330173</v>
      </c>
    </row>
    <row r="20" spans="1:7" x14ac:dyDescent="0.35">
      <c r="A20" s="4">
        <v>890303093</v>
      </c>
      <c r="B20" s="4" t="s">
        <v>7</v>
      </c>
      <c r="C20" s="4" t="s">
        <v>23</v>
      </c>
      <c r="D20" s="5">
        <v>45424.439583333333</v>
      </c>
      <c r="E20" s="5">
        <v>45518.434027777781</v>
      </c>
      <c r="F20" s="6">
        <v>7469358</v>
      </c>
      <c r="G20" s="6">
        <v>7469358</v>
      </c>
    </row>
    <row r="21" spans="1:7" x14ac:dyDescent="0.35">
      <c r="A21" s="4">
        <v>890303093</v>
      </c>
      <c r="B21" s="4" t="s">
        <v>7</v>
      </c>
      <c r="C21" s="4" t="s">
        <v>24</v>
      </c>
      <c r="D21" s="5">
        <v>45716.89166666667</v>
      </c>
      <c r="E21" s="5">
        <v>45716.89166666667</v>
      </c>
      <c r="F21" s="6">
        <v>1109180</v>
      </c>
      <c r="G21" s="6">
        <v>1109180</v>
      </c>
    </row>
    <row r="22" spans="1:7" x14ac:dyDescent="0.35">
      <c r="A22" s="7"/>
      <c r="B22" s="7"/>
      <c r="C22" s="7"/>
      <c r="D22" s="7"/>
      <c r="E22" s="7"/>
      <c r="F22" s="8">
        <f>SUM(F5:F21)</f>
        <v>46045692</v>
      </c>
      <c r="G22" s="8">
        <f>SUM(G5:G21)</f>
        <v>23999713</v>
      </c>
    </row>
  </sheetData>
  <mergeCells count="2">
    <mergeCell ref="A2:G2"/>
    <mergeCell ref="A3:G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AA67A-E615-47F5-A2C1-314492ACB1F5}">
  <dimension ref="A1:AO19"/>
  <sheetViews>
    <sheetView workbookViewId="0">
      <selection activeCell="A4" sqref="A4"/>
    </sheetView>
  </sheetViews>
  <sheetFormatPr baseColWidth="10" defaultRowHeight="14.5" x14ac:dyDescent="0.35"/>
  <cols>
    <col min="11" max="11" width="16.54296875" customWidth="1"/>
    <col min="12" max="12" width="22.26953125" customWidth="1"/>
    <col min="21" max="21" width="13.26953125" customWidth="1"/>
    <col min="41" max="41" width="12.7265625" bestFit="1" customWidth="1"/>
  </cols>
  <sheetData>
    <row r="1" spans="1:41" s="20" customFormat="1" x14ac:dyDescent="0.35">
      <c r="A1" s="10"/>
      <c r="B1" s="11"/>
      <c r="C1" s="11"/>
      <c r="D1" s="11"/>
      <c r="E1" s="12"/>
      <c r="F1" s="11"/>
      <c r="G1" s="13"/>
      <c r="H1" s="13"/>
      <c r="I1" s="14">
        <f>+SUBTOTAL(9,I3:I26749)</f>
        <v>46045692</v>
      </c>
      <c r="J1" s="14">
        <f>+SUBTOTAL(9,J3:J26749)</f>
        <v>23999713</v>
      </c>
      <c r="K1" s="15">
        <f>+J1-SUM(AA1:AI1)</f>
        <v>0</v>
      </c>
      <c r="L1" s="15"/>
      <c r="M1" s="14">
        <f>+SUBTOTAL(9,M3:M26749)</f>
        <v>0</v>
      </c>
      <c r="N1" s="16"/>
      <c r="O1" s="15"/>
      <c r="P1" s="17"/>
      <c r="Q1" s="17"/>
      <c r="R1" s="17"/>
      <c r="S1" s="17"/>
      <c r="T1" s="14">
        <f>+SUBTOTAL(9,T3:T26749)</f>
        <v>811319</v>
      </c>
      <c r="U1" s="15"/>
      <c r="V1" s="15"/>
      <c r="W1" s="15"/>
      <c r="X1" s="15"/>
      <c r="Y1" s="15"/>
      <c r="Z1" s="15"/>
      <c r="AA1" s="14">
        <f t="shared" ref="AA1:AI1" si="0">+SUBTOTAL(9,AA3:AA26749)</f>
        <v>38394</v>
      </c>
      <c r="AB1" s="14">
        <f t="shared" si="0"/>
        <v>811319</v>
      </c>
      <c r="AC1" s="14">
        <f t="shared" si="0"/>
        <v>14290770</v>
      </c>
      <c r="AD1" s="14">
        <f t="shared" si="0"/>
        <v>8859230</v>
      </c>
      <c r="AE1" s="14">
        <f t="shared" si="0"/>
        <v>0</v>
      </c>
      <c r="AF1" s="14">
        <f t="shared" si="0"/>
        <v>0</v>
      </c>
      <c r="AG1" s="14">
        <f t="shared" si="0"/>
        <v>0</v>
      </c>
      <c r="AH1" s="14">
        <f t="shared" si="0"/>
        <v>0</v>
      </c>
      <c r="AI1" s="14">
        <f t="shared" si="0"/>
        <v>0</v>
      </c>
      <c r="AJ1" s="14">
        <f>+SUBTOTAL(9,AJ3:AJ26749)</f>
        <v>1881293</v>
      </c>
      <c r="AK1" s="18"/>
      <c r="AL1" s="18"/>
      <c r="AM1" s="18"/>
      <c r="AN1" s="18"/>
      <c r="AO1" s="19"/>
    </row>
    <row r="2" spans="1:41" s="20" customFormat="1" ht="30" x14ac:dyDescent="0.35">
      <c r="A2" s="21" t="s">
        <v>27</v>
      </c>
      <c r="B2" s="21" t="s">
        <v>28</v>
      </c>
      <c r="C2" s="21" t="s">
        <v>29</v>
      </c>
      <c r="D2" s="21" t="s">
        <v>30</v>
      </c>
      <c r="E2" s="22" t="s">
        <v>31</v>
      </c>
      <c r="F2" s="21" t="s">
        <v>32</v>
      </c>
      <c r="G2" s="23" t="s">
        <v>33</v>
      </c>
      <c r="H2" s="23" t="s">
        <v>34</v>
      </c>
      <c r="I2" s="24" t="s">
        <v>35</v>
      </c>
      <c r="J2" s="24" t="s">
        <v>36</v>
      </c>
      <c r="K2" s="25" t="s">
        <v>37</v>
      </c>
      <c r="L2" s="26" t="str">
        <f ca="1">+CONCATENATE("ESTADO EPS ",TEXT(TODAY(),"DD-MM-YYYY"))</f>
        <v>ESTADO EPS 11-04-2025</v>
      </c>
      <c r="M2" s="27" t="s">
        <v>38</v>
      </c>
      <c r="N2" s="28" t="s">
        <v>39</v>
      </c>
      <c r="O2" s="29" t="s">
        <v>40</v>
      </c>
      <c r="P2" s="30" t="s">
        <v>41</v>
      </c>
      <c r="Q2" s="30" t="s">
        <v>42</v>
      </c>
      <c r="R2" s="30" t="s">
        <v>43</v>
      </c>
      <c r="S2" s="30" t="s">
        <v>44</v>
      </c>
      <c r="T2" s="31" t="s">
        <v>48</v>
      </c>
      <c r="U2" s="31" t="s">
        <v>49</v>
      </c>
      <c r="V2" s="31" t="s">
        <v>50</v>
      </c>
      <c r="W2" s="31" t="s">
        <v>51</v>
      </c>
      <c r="X2" s="31" t="s">
        <v>52</v>
      </c>
      <c r="Y2" s="31" t="s">
        <v>53</v>
      </c>
      <c r="Z2" s="31" t="s">
        <v>54</v>
      </c>
      <c r="AA2" s="32" t="s">
        <v>55</v>
      </c>
      <c r="AB2" s="32" t="s">
        <v>56</v>
      </c>
      <c r="AC2" s="32" t="s">
        <v>57</v>
      </c>
      <c r="AD2" s="32" t="s">
        <v>46</v>
      </c>
      <c r="AE2" s="32" t="s">
        <v>58</v>
      </c>
      <c r="AF2" s="32" t="s">
        <v>45</v>
      </c>
      <c r="AG2" s="32" t="s">
        <v>59</v>
      </c>
      <c r="AH2" s="32" t="s">
        <v>60</v>
      </c>
      <c r="AI2" s="32" t="s">
        <v>61</v>
      </c>
      <c r="AJ2" s="33" t="s">
        <v>62</v>
      </c>
      <c r="AK2" s="33" t="s">
        <v>63</v>
      </c>
      <c r="AL2" s="33" t="s">
        <v>64</v>
      </c>
      <c r="AM2" s="33" t="s">
        <v>65</v>
      </c>
      <c r="AN2" s="33" t="s">
        <v>66</v>
      </c>
      <c r="AO2" s="33" t="s">
        <v>67</v>
      </c>
    </row>
    <row r="3" spans="1:41" s="39" customFormat="1" x14ac:dyDescent="0.35">
      <c r="A3" s="34">
        <v>890480135</v>
      </c>
      <c r="B3" s="35" t="s">
        <v>68</v>
      </c>
      <c r="C3" s="34" t="s">
        <v>87</v>
      </c>
      <c r="D3" s="34">
        <v>1223078</v>
      </c>
      <c r="E3" s="36" t="s">
        <v>88</v>
      </c>
      <c r="F3" s="34" t="s">
        <v>89</v>
      </c>
      <c r="G3" s="37">
        <v>43858.737500000003</v>
      </c>
      <c r="H3" s="37">
        <v>43880</v>
      </c>
      <c r="I3" s="38">
        <v>9333800</v>
      </c>
      <c r="J3" s="38">
        <v>8675500</v>
      </c>
      <c r="K3" s="34" t="s">
        <v>116</v>
      </c>
      <c r="L3" s="34" t="s">
        <v>90</v>
      </c>
      <c r="M3" s="34">
        <v>0</v>
      </c>
      <c r="N3" s="34"/>
      <c r="O3" s="34" t="s">
        <v>91</v>
      </c>
      <c r="P3" s="37">
        <v>43858</v>
      </c>
      <c r="Q3" s="37">
        <v>43893</v>
      </c>
      <c r="R3" s="37">
        <v>44973</v>
      </c>
      <c r="S3" s="37"/>
      <c r="T3" s="34">
        <v>0</v>
      </c>
      <c r="U3" s="34"/>
      <c r="V3" s="34"/>
      <c r="W3" s="34"/>
      <c r="X3" s="34"/>
      <c r="Y3" s="34"/>
      <c r="Z3" s="34" t="s">
        <v>92</v>
      </c>
      <c r="AA3" s="34"/>
      <c r="AB3" s="34"/>
      <c r="AC3" s="34"/>
      <c r="AD3" s="38">
        <v>8675500</v>
      </c>
      <c r="AE3" s="34"/>
      <c r="AF3" s="34"/>
      <c r="AG3" s="34"/>
      <c r="AH3" s="34"/>
      <c r="AI3" s="34"/>
      <c r="AJ3" s="34">
        <v>0</v>
      </c>
      <c r="AK3" s="34"/>
      <c r="AL3" s="34"/>
      <c r="AM3" s="34"/>
      <c r="AN3" s="34"/>
      <c r="AO3" s="34">
        <v>0</v>
      </c>
    </row>
    <row r="4" spans="1:41" s="39" customFormat="1" x14ac:dyDescent="0.35">
      <c r="A4" s="34">
        <v>890480135</v>
      </c>
      <c r="B4" s="35" t="s">
        <v>68</v>
      </c>
      <c r="C4" s="34" t="s">
        <v>87</v>
      </c>
      <c r="D4" s="34">
        <v>686084</v>
      </c>
      <c r="E4" s="36" t="s">
        <v>93</v>
      </c>
      <c r="F4" s="34" t="s">
        <v>94</v>
      </c>
      <c r="G4" s="37">
        <v>41461.622916666667</v>
      </c>
      <c r="H4" s="37">
        <v>41593</v>
      </c>
      <c r="I4" s="38">
        <v>109430</v>
      </c>
      <c r="J4" s="38">
        <v>96830</v>
      </c>
      <c r="K4" s="34" t="s">
        <v>116</v>
      </c>
      <c r="L4" s="34" t="s">
        <v>90</v>
      </c>
      <c r="M4" s="34">
        <v>0</v>
      </c>
      <c r="N4" s="34"/>
      <c r="O4" s="34" t="s">
        <v>91</v>
      </c>
      <c r="P4" s="37">
        <v>41461</v>
      </c>
      <c r="Q4" s="37">
        <v>41603</v>
      </c>
      <c r="R4" s="37">
        <v>42902</v>
      </c>
      <c r="S4" s="37"/>
      <c r="T4" s="34">
        <v>0</v>
      </c>
      <c r="U4" s="34"/>
      <c r="V4" s="34"/>
      <c r="W4" s="34"/>
      <c r="X4" s="34"/>
      <c r="Y4" s="34"/>
      <c r="Z4" s="34" t="s">
        <v>92</v>
      </c>
      <c r="AA4" s="34"/>
      <c r="AB4" s="34"/>
      <c r="AC4" s="34"/>
      <c r="AD4" s="38">
        <v>96830</v>
      </c>
      <c r="AE4" s="34"/>
      <c r="AF4" s="34"/>
      <c r="AG4" s="34"/>
      <c r="AH4" s="34"/>
      <c r="AI4" s="34"/>
      <c r="AJ4" s="34">
        <v>0</v>
      </c>
      <c r="AK4" s="34"/>
      <c r="AL4" s="34"/>
      <c r="AM4" s="34"/>
      <c r="AN4" s="34"/>
      <c r="AO4" s="34">
        <v>0</v>
      </c>
    </row>
    <row r="5" spans="1:41" s="39" customFormat="1" x14ac:dyDescent="0.35">
      <c r="A5" s="34">
        <v>890480135</v>
      </c>
      <c r="B5" s="35" t="s">
        <v>68</v>
      </c>
      <c r="C5" s="34" t="s">
        <v>87</v>
      </c>
      <c r="D5" s="34">
        <v>704157</v>
      </c>
      <c r="E5" s="36" t="s">
        <v>95</v>
      </c>
      <c r="F5" s="34" t="s">
        <v>96</v>
      </c>
      <c r="G5" s="37">
        <v>41556.876388888886</v>
      </c>
      <c r="H5" s="37">
        <v>41593</v>
      </c>
      <c r="I5" s="38">
        <v>86900</v>
      </c>
      <c r="J5" s="38">
        <v>86900</v>
      </c>
      <c r="K5" s="34" t="s">
        <v>116</v>
      </c>
      <c r="L5" s="34" t="s">
        <v>90</v>
      </c>
      <c r="M5" s="34">
        <v>0</v>
      </c>
      <c r="N5" s="34"/>
      <c r="O5" s="34" t="s">
        <v>91</v>
      </c>
      <c r="P5" s="37">
        <v>41556</v>
      </c>
      <c r="Q5" s="37">
        <v>41603</v>
      </c>
      <c r="R5" s="37">
        <v>42902</v>
      </c>
      <c r="S5" s="37"/>
      <c r="T5" s="34">
        <v>0</v>
      </c>
      <c r="U5" s="34"/>
      <c r="V5" s="34"/>
      <c r="W5" s="34"/>
      <c r="X5" s="34"/>
      <c r="Y5" s="34"/>
      <c r="Z5" s="34" t="s">
        <v>92</v>
      </c>
      <c r="AA5" s="34"/>
      <c r="AB5" s="34"/>
      <c r="AC5" s="34"/>
      <c r="AD5" s="38">
        <v>86900</v>
      </c>
      <c r="AE5" s="34"/>
      <c r="AF5" s="34"/>
      <c r="AG5" s="34"/>
      <c r="AH5" s="34"/>
      <c r="AI5" s="34"/>
      <c r="AJ5" s="34">
        <v>0</v>
      </c>
      <c r="AK5" s="34"/>
      <c r="AL5" s="34"/>
      <c r="AM5" s="34"/>
      <c r="AN5" s="34"/>
      <c r="AO5" s="34">
        <v>0</v>
      </c>
    </row>
    <row r="6" spans="1:41" s="39" customFormat="1" x14ac:dyDescent="0.35">
      <c r="A6" s="34">
        <v>890480135</v>
      </c>
      <c r="B6" s="35" t="s">
        <v>68</v>
      </c>
      <c r="C6" s="34" t="s">
        <v>69</v>
      </c>
      <c r="D6" s="34">
        <v>164463</v>
      </c>
      <c r="E6" s="36" t="s">
        <v>97</v>
      </c>
      <c r="F6" s="34" t="s">
        <v>98</v>
      </c>
      <c r="G6" s="37">
        <v>44499.875</v>
      </c>
      <c r="H6" s="37">
        <v>45391</v>
      </c>
      <c r="I6" s="38">
        <v>256298</v>
      </c>
      <c r="J6" s="38">
        <v>5126</v>
      </c>
      <c r="K6" s="34" t="s">
        <v>117</v>
      </c>
      <c r="L6" s="38" t="s">
        <v>118</v>
      </c>
      <c r="M6" s="34">
        <v>0</v>
      </c>
      <c r="N6" s="34"/>
      <c r="O6" s="34" t="s">
        <v>91</v>
      </c>
      <c r="P6" s="37">
        <v>44499</v>
      </c>
      <c r="Q6" s="37">
        <v>45391</v>
      </c>
      <c r="R6" s="37">
        <v>45401</v>
      </c>
      <c r="S6" s="37"/>
      <c r="T6" s="34">
        <v>0</v>
      </c>
      <c r="U6" s="34"/>
      <c r="V6" s="34"/>
      <c r="W6" s="34"/>
      <c r="X6" s="34" t="s">
        <v>76</v>
      </c>
      <c r="Y6" s="34"/>
      <c r="Z6" s="34" t="s">
        <v>99</v>
      </c>
      <c r="AA6" s="38">
        <v>5126</v>
      </c>
      <c r="AB6" s="34"/>
      <c r="AC6" s="34"/>
      <c r="AD6" s="34"/>
      <c r="AE6" s="34"/>
      <c r="AF6" s="34"/>
      <c r="AG6" s="34"/>
      <c r="AH6" s="34"/>
      <c r="AI6" s="34"/>
      <c r="AJ6" s="38">
        <v>251172</v>
      </c>
      <c r="AK6" s="34"/>
      <c r="AL6" s="34">
        <v>2201520931</v>
      </c>
      <c r="AM6" s="37">
        <v>45469</v>
      </c>
      <c r="AN6" s="34" t="str">
        <f>VLOOKUP($AL6,[1]Hoja1!$F$1:$I$8,3,0)</f>
        <v>(en blanco)</v>
      </c>
      <c r="AO6" s="38">
        <f>VLOOKUP($AL6,[1]Hoja1!$F$1:$I$8,4,0)</f>
        <v>21136780</v>
      </c>
    </row>
    <row r="7" spans="1:41" s="39" customFormat="1" x14ac:dyDescent="0.35">
      <c r="A7" s="34">
        <v>890480135</v>
      </c>
      <c r="B7" s="35" t="s">
        <v>68</v>
      </c>
      <c r="C7" s="34" t="s">
        <v>69</v>
      </c>
      <c r="D7" s="34">
        <v>123356</v>
      </c>
      <c r="E7" s="36" t="s">
        <v>100</v>
      </c>
      <c r="F7" s="34" t="s">
        <v>101</v>
      </c>
      <c r="G7" s="37">
        <v>44426.245138888888</v>
      </c>
      <c r="H7" s="37">
        <v>45391</v>
      </c>
      <c r="I7" s="38">
        <v>396794</v>
      </c>
      <c r="J7" s="38">
        <v>7936</v>
      </c>
      <c r="K7" s="34" t="s">
        <v>117</v>
      </c>
      <c r="L7" s="38" t="s">
        <v>118</v>
      </c>
      <c r="M7" s="34">
        <v>0</v>
      </c>
      <c r="N7" s="34"/>
      <c r="O7" s="34" t="s">
        <v>91</v>
      </c>
      <c r="P7" s="37">
        <v>44426</v>
      </c>
      <c r="Q7" s="37">
        <v>45391</v>
      </c>
      <c r="R7" s="37">
        <v>45401</v>
      </c>
      <c r="S7" s="37"/>
      <c r="T7" s="34">
        <v>0</v>
      </c>
      <c r="U7" s="34"/>
      <c r="V7" s="34"/>
      <c r="W7" s="34"/>
      <c r="X7" s="34" t="s">
        <v>76</v>
      </c>
      <c r="Y7" s="34"/>
      <c r="Z7" s="34" t="s">
        <v>99</v>
      </c>
      <c r="AA7" s="38">
        <v>7936</v>
      </c>
      <c r="AB7" s="34"/>
      <c r="AC7" s="34"/>
      <c r="AD7" s="34"/>
      <c r="AE7" s="34"/>
      <c r="AF7" s="34"/>
      <c r="AG7" s="34"/>
      <c r="AH7" s="34"/>
      <c r="AI7" s="34"/>
      <c r="AJ7" s="38">
        <v>388858</v>
      </c>
      <c r="AK7" s="34"/>
      <c r="AL7" s="34">
        <v>2201520931</v>
      </c>
      <c r="AM7" s="37">
        <v>45469</v>
      </c>
      <c r="AN7" s="34" t="str">
        <f>VLOOKUP($AL7,[1]Hoja1!$F$1:$I$8,3,0)</f>
        <v>(en blanco)</v>
      </c>
      <c r="AO7" s="38">
        <f>VLOOKUP($AL7,[1]Hoja1!$F$1:$I$8,4,0)</f>
        <v>21136780</v>
      </c>
    </row>
    <row r="8" spans="1:41" s="39" customFormat="1" x14ac:dyDescent="0.35">
      <c r="A8" s="34">
        <v>890480135</v>
      </c>
      <c r="B8" s="35" t="s">
        <v>68</v>
      </c>
      <c r="C8" s="34" t="s">
        <v>69</v>
      </c>
      <c r="D8" s="34">
        <v>277702</v>
      </c>
      <c r="E8" s="36" t="s">
        <v>102</v>
      </c>
      <c r="F8" s="34" t="s">
        <v>103</v>
      </c>
      <c r="G8" s="37">
        <v>44702.665277777778</v>
      </c>
      <c r="H8" s="37">
        <v>45392</v>
      </c>
      <c r="I8" s="38">
        <v>511030</v>
      </c>
      <c r="J8" s="38">
        <v>10221</v>
      </c>
      <c r="K8" s="34" t="s">
        <v>117</v>
      </c>
      <c r="L8" s="38" t="s">
        <v>118</v>
      </c>
      <c r="M8" s="34">
        <v>0</v>
      </c>
      <c r="N8" s="34"/>
      <c r="O8" s="34" t="s">
        <v>91</v>
      </c>
      <c r="P8" s="37">
        <v>44702</v>
      </c>
      <c r="Q8" s="37">
        <v>45392</v>
      </c>
      <c r="R8" s="37">
        <v>45401</v>
      </c>
      <c r="S8" s="37"/>
      <c r="T8" s="34">
        <v>0</v>
      </c>
      <c r="U8" s="34"/>
      <c r="V8" s="34"/>
      <c r="W8" s="34"/>
      <c r="X8" s="34" t="s">
        <v>76</v>
      </c>
      <c r="Y8" s="34"/>
      <c r="Z8" s="34" t="s">
        <v>99</v>
      </c>
      <c r="AA8" s="38">
        <v>10221</v>
      </c>
      <c r="AB8" s="34"/>
      <c r="AC8" s="34"/>
      <c r="AD8" s="34"/>
      <c r="AE8" s="34"/>
      <c r="AF8" s="34"/>
      <c r="AG8" s="34"/>
      <c r="AH8" s="34"/>
      <c r="AI8" s="34"/>
      <c r="AJ8" s="38">
        <v>500809</v>
      </c>
      <c r="AK8" s="34"/>
      <c r="AL8" s="34">
        <v>2201520931</v>
      </c>
      <c r="AM8" s="37">
        <v>45469</v>
      </c>
      <c r="AN8" s="34" t="str">
        <f>VLOOKUP($AL8,[1]Hoja1!$F$1:$I$8,3,0)</f>
        <v>(en blanco)</v>
      </c>
      <c r="AO8" s="38">
        <f>VLOOKUP($AL8,[1]Hoja1!$F$1:$I$8,4,0)</f>
        <v>21136780</v>
      </c>
    </row>
    <row r="9" spans="1:41" s="39" customFormat="1" x14ac:dyDescent="0.35">
      <c r="A9" s="34">
        <v>890480135</v>
      </c>
      <c r="B9" s="35" t="s">
        <v>68</v>
      </c>
      <c r="C9" s="34" t="s">
        <v>69</v>
      </c>
      <c r="D9" s="34">
        <v>206227</v>
      </c>
      <c r="E9" s="36" t="s">
        <v>104</v>
      </c>
      <c r="F9" s="34" t="s">
        <v>105</v>
      </c>
      <c r="G9" s="37">
        <v>44585.439583333333</v>
      </c>
      <c r="H9" s="37">
        <v>45391</v>
      </c>
      <c r="I9" s="38">
        <v>755565</v>
      </c>
      <c r="J9" s="38">
        <v>15111</v>
      </c>
      <c r="K9" s="34" t="s">
        <v>117</v>
      </c>
      <c r="L9" s="38" t="s">
        <v>118</v>
      </c>
      <c r="M9" s="34">
        <v>0</v>
      </c>
      <c r="N9" s="34"/>
      <c r="O9" s="34" t="s">
        <v>91</v>
      </c>
      <c r="P9" s="37">
        <v>44585</v>
      </c>
      <c r="Q9" s="37">
        <v>45391</v>
      </c>
      <c r="R9" s="37">
        <v>45401</v>
      </c>
      <c r="S9" s="37"/>
      <c r="T9" s="34">
        <v>0</v>
      </c>
      <c r="U9" s="34"/>
      <c r="V9" s="34"/>
      <c r="W9" s="34"/>
      <c r="X9" s="34" t="s">
        <v>76</v>
      </c>
      <c r="Y9" s="34"/>
      <c r="Z9" s="34" t="s">
        <v>99</v>
      </c>
      <c r="AA9" s="38">
        <v>15111</v>
      </c>
      <c r="AB9" s="34"/>
      <c r="AC9" s="34"/>
      <c r="AD9" s="34"/>
      <c r="AE9" s="34"/>
      <c r="AF9" s="34"/>
      <c r="AG9" s="34"/>
      <c r="AH9" s="34"/>
      <c r="AI9" s="34"/>
      <c r="AJ9" s="38">
        <v>740454</v>
      </c>
      <c r="AK9" s="34"/>
      <c r="AL9" s="34">
        <v>2201520931</v>
      </c>
      <c r="AM9" s="37">
        <v>45469</v>
      </c>
      <c r="AN9" s="34" t="str">
        <f>VLOOKUP($AL9,[1]Hoja1!$F$1:$I$8,3,0)</f>
        <v>(en blanco)</v>
      </c>
      <c r="AO9" s="38">
        <f>VLOOKUP($AL9,[1]Hoja1!$F$1:$I$8,4,0)</f>
        <v>21136780</v>
      </c>
    </row>
    <row r="10" spans="1:41" s="39" customFormat="1" x14ac:dyDescent="0.35">
      <c r="A10" s="34">
        <v>890480135</v>
      </c>
      <c r="B10" s="35" t="s">
        <v>68</v>
      </c>
      <c r="C10" s="34" t="s">
        <v>69</v>
      </c>
      <c r="D10" s="34">
        <v>196400</v>
      </c>
      <c r="E10" s="36" t="s">
        <v>70</v>
      </c>
      <c r="F10" s="34" t="s">
        <v>71</v>
      </c>
      <c r="G10" s="37">
        <v>44564.604166666664</v>
      </c>
      <c r="H10" s="37">
        <v>45391</v>
      </c>
      <c r="I10" s="38">
        <v>479831</v>
      </c>
      <c r="J10" s="38">
        <v>479831</v>
      </c>
      <c r="K10" s="34" t="s">
        <v>115</v>
      </c>
      <c r="L10" s="34" t="s">
        <v>72</v>
      </c>
      <c r="M10" s="34">
        <v>0</v>
      </c>
      <c r="N10" s="34"/>
      <c r="O10" s="34" t="s">
        <v>73</v>
      </c>
      <c r="P10" s="37">
        <v>44564</v>
      </c>
      <c r="Q10" s="37">
        <v>45391</v>
      </c>
      <c r="R10" s="37"/>
      <c r="S10" s="37">
        <v>45400</v>
      </c>
      <c r="T10" s="38">
        <v>479831</v>
      </c>
      <c r="U10" s="34" t="s">
        <v>47</v>
      </c>
      <c r="V10" s="34" t="s">
        <v>74</v>
      </c>
      <c r="W10" s="34" t="s">
        <v>75</v>
      </c>
      <c r="X10" s="34" t="s">
        <v>76</v>
      </c>
      <c r="Y10" s="34" t="s">
        <v>76</v>
      </c>
      <c r="Z10" s="34"/>
      <c r="AA10" s="34"/>
      <c r="AB10" s="38">
        <v>479831</v>
      </c>
      <c r="AC10" s="34"/>
      <c r="AD10" s="34"/>
      <c r="AE10" s="34"/>
      <c r="AF10" s="34"/>
      <c r="AG10" s="34"/>
      <c r="AH10" s="34"/>
      <c r="AI10" s="34"/>
      <c r="AJ10" s="34">
        <v>0</v>
      </c>
      <c r="AK10" s="34"/>
      <c r="AL10" s="34"/>
      <c r="AM10" s="34"/>
      <c r="AN10" s="34"/>
      <c r="AO10" s="34">
        <v>0</v>
      </c>
    </row>
    <row r="11" spans="1:41" s="39" customFormat="1" x14ac:dyDescent="0.35">
      <c r="A11" s="34">
        <v>890480135</v>
      </c>
      <c r="B11" s="35" t="s">
        <v>68</v>
      </c>
      <c r="C11" s="34" t="s">
        <v>69</v>
      </c>
      <c r="D11" s="34">
        <v>226613</v>
      </c>
      <c r="E11" s="36" t="s">
        <v>77</v>
      </c>
      <c r="F11" s="34" t="s">
        <v>78</v>
      </c>
      <c r="G11" s="37">
        <v>44621.51666666667</v>
      </c>
      <c r="H11" s="37">
        <v>45391</v>
      </c>
      <c r="I11" s="38">
        <v>66300</v>
      </c>
      <c r="J11" s="38">
        <v>66300</v>
      </c>
      <c r="K11" s="34" t="s">
        <v>115</v>
      </c>
      <c r="L11" s="34" t="s">
        <v>72</v>
      </c>
      <c r="M11" s="34">
        <v>0</v>
      </c>
      <c r="N11" s="34"/>
      <c r="O11" s="34" t="s">
        <v>73</v>
      </c>
      <c r="P11" s="37">
        <v>44621</v>
      </c>
      <c r="Q11" s="37">
        <v>45391</v>
      </c>
      <c r="R11" s="37"/>
      <c r="S11" s="37">
        <v>45400</v>
      </c>
      <c r="T11" s="38">
        <v>66300</v>
      </c>
      <c r="U11" s="34" t="s">
        <v>47</v>
      </c>
      <c r="V11" s="34" t="s">
        <v>74</v>
      </c>
      <c r="W11" s="34" t="s">
        <v>75</v>
      </c>
      <c r="X11" s="34" t="s">
        <v>76</v>
      </c>
      <c r="Y11" s="34" t="s">
        <v>76</v>
      </c>
      <c r="Z11" s="34"/>
      <c r="AA11" s="34"/>
      <c r="AB11" s="38">
        <v>66300</v>
      </c>
      <c r="AC11" s="34"/>
      <c r="AD11" s="34"/>
      <c r="AE11" s="34"/>
      <c r="AF11" s="34"/>
      <c r="AG11" s="34"/>
      <c r="AH11" s="34"/>
      <c r="AI11" s="34"/>
      <c r="AJ11" s="34">
        <v>0</v>
      </c>
      <c r="AK11" s="34"/>
      <c r="AL11" s="34"/>
      <c r="AM11" s="34"/>
      <c r="AN11" s="34"/>
      <c r="AO11" s="34">
        <v>0</v>
      </c>
    </row>
    <row r="12" spans="1:41" s="39" customFormat="1" x14ac:dyDescent="0.35">
      <c r="A12" s="34">
        <v>890480135</v>
      </c>
      <c r="B12" s="35" t="s">
        <v>68</v>
      </c>
      <c r="C12" s="34" t="s">
        <v>69</v>
      </c>
      <c r="D12" s="34">
        <v>263895</v>
      </c>
      <c r="E12" s="36" t="s">
        <v>79</v>
      </c>
      <c r="F12" s="34" t="s">
        <v>80</v>
      </c>
      <c r="G12" s="37">
        <v>44681.727083333331</v>
      </c>
      <c r="H12" s="37">
        <v>45392</v>
      </c>
      <c r="I12" s="38">
        <v>66296</v>
      </c>
      <c r="J12" s="38">
        <v>66296</v>
      </c>
      <c r="K12" s="34" t="s">
        <v>115</v>
      </c>
      <c r="L12" s="34" t="s">
        <v>72</v>
      </c>
      <c r="M12" s="34">
        <v>0</v>
      </c>
      <c r="N12" s="34"/>
      <c r="O12" s="34" t="s">
        <v>73</v>
      </c>
      <c r="P12" s="37">
        <v>44681</v>
      </c>
      <c r="Q12" s="37">
        <v>45392</v>
      </c>
      <c r="R12" s="37"/>
      <c r="S12" s="37">
        <v>45400</v>
      </c>
      <c r="T12" s="38">
        <v>66296</v>
      </c>
      <c r="U12" s="34" t="s">
        <v>47</v>
      </c>
      <c r="V12" s="34" t="s">
        <v>74</v>
      </c>
      <c r="W12" s="34" t="s">
        <v>75</v>
      </c>
      <c r="X12" s="34" t="s">
        <v>76</v>
      </c>
      <c r="Y12" s="34" t="s">
        <v>76</v>
      </c>
      <c r="Z12" s="34"/>
      <c r="AA12" s="34"/>
      <c r="AB12" s="38">
        <v>66296</v>
      </c>
      <c r="AC12" s="34"/>
      <c r="AD12" s="34"/>
      <c r="AE12" s="34"/>
      <c r="AF12" s="34"/>
      <c r="AG12" s="34"/>
      <c r="AH12" s="34"/>
      <c r="AI12" s="34"/>
      <c r="AJ12" s="34">
        <v>0</v>
      </c>
      <c r="AK12" s="34"/>
      <c r="AL12" s="34"/>
      <c r="AM12" s="34"/>
      <c r="AN12" s="34"/>
      <c r="AO12" s="34">
        <v>0</v>
      </c>
    </row>
    <row r="13" spans="1:41" s="39" customFormat="1" x14ac:dyDescent="0.35">
      <c r="A13" s="34">
        <v>890480135</v>
      </c>
      <c r="B13" s="35" t="s">
        <v>68</v>
      </c>
      <c r="C13" s="34" t="s">
        <v>69</v>
      </c>
      <c r="D13" s="34">
        <v>267699</v>
      </c>
      <c r="E13" s="36" t="s">
        <v>81</v>
      </c>
      <c r="F13" s="34" t="s">
        <v>82</v>
      </c>
      <c r="G13" s="37">
        <v>44689.532638888886</v>
      </c>
      <c r="H13" s="37">
        <v>45392</v>
      </c>
      <c r="I13" s="38">
        <v>66296</v>
      </c>
      <c r="J13" s="38">
        <v>66296</v>
      </c>
      <c r="K13" s="34" t="s">
        <v>115</v>
      </c>
      <c r="L13" s="34" t="s">
        <v>72</v>
      </c>
      <c r="M13" s="34">
        <v>0</v>
      </c>
      <c r="N13" s="34"/>
      <c r="O13" s="34" t="s">
        <v>73</v>
      </c>
      <c r="P13" s="37">
        <v>44689</v>
      </c>
      <c r="Q13" s="37">
        <v>45392</v>
      </c>
      <c r="R13" s="37"/>
      <c r="S13" s="37">
        <v>45400</v>
      </c>
      <c r="T13" s="38">
        <v>66296</v>
      </c>
      <c r="U13" s="34" t="s">
        <v>47</v>
      </c>
      <c r="V13" s="34" t="s">
        <v>74</v>
      </c>
      <c r="W13" s="34" t="s">
        <v>75</v>
      </c>
      <c r="X13" s="34" t="s">
        <v>76</v>
      </c>
      <c r="Y13" s="34" t="s">
        <v>76</v>
      </c>
      <c r="Z13" s="34"/>
      <c r="AA13" s="34"/>
      <c r="AB13" s="38">
        <v>66296</v>
      </c>
      <c r="AC13" s="34"/>
      <c r="AD13" s="34"/>
      <c r="AE13" s="34"/>
      <c r="AF13" s="34"/>
      <c r="AG13" s="34"/>
      <c r="AH13" s="34"/>
      <c r="AI13" s="34"/>
      <c r="AJ13" s="34">
        <v>0</v>
      </c>
      <c r="AK13" s="34"/>
      <c r="AL13" s="34"/>
      <c r="AM13" s="34"/>
      <c r="AN13" s="34"/>
      <c r="AO13" s="34">
        <v>0</v>
      </c>
    </row>
    <row r="14" spans="1:41" s="39" customFormat="1" x14ac:dyDescent="0.35">
      <c r="A14" s="34">
        <v>890480135</v>
      </c>
      <c r="B14" s="35" t="s">
        <v>68</v>
      </c>
      <c r="C14" s="34" t="s">
        <v>69</v>
      </c>
      <c r="D14" s="34">
        <v>290554</v>
      </c>
      <c r="E14" s="36" t="s">
        <v>83</v>
      </c>
      <c r="F14" s="34" t="s">
        <v>84</v>
      </c>
      <c r="G14" s="37">
        <v>44721.44027777778</v>
      </c>
      <c r="H14" s="37">
        <v>45392</v>
      </c>
      <c r="I14" s="38">
        <v>66296</v>
      </c>
      <c r="J14" s="38">
        <v>66296</v>
      </c>
      <c r="K14" s="34" t="s">
        <v>115</v>
      </c>
      <c r="L14" s="34" t="s">
        <v>72</v>
      </c>
      <c r="M14" s="34">
        <v>0</v>
      </c>
      <c r="N14" s="34"/>
      <c r="O14" s="34" t="s">
        <v>73</v>
      </c>
      <c r="P14" s="37">
        <v>44721</v>
      </c>
      <c r="Q14" s="37">
        <v>45392</v>
      </c>
      <c r="R14" s="37"/>
      <c r="S14" s="37">
        <v>45400</v>
      </c>
      <c r="T14" s="38">
        <v>66296</v>
      </c>
      <c r="U14" s="34" t="s">
        <v>47</v>
      </c>
      <c r="V14" s="34" t="s">
        <v>74</v>
      </c>
      <c r="W14" s="34" t="s">
        <v>75</v>
      </c>
      <c r="X14" s="34" t="s">
        <v>76</v>
      </c>
      <c r="Y14" s="34" t="s">
        <v>76</v>
      </c>
      <c r="Z14" s="34"/>
      <c r="AA14" s="34"/>
      <c r="AB14" s="38">
        <v>66296</v>
      </c>
      <c r="AC14" s="34"/>
      <c r="AD14" s="34"/>
      <c r="AE14" s="34"/>
      <c r="AF14" s="34"/>
      <c r="AG14" s="34"/>
      <c r="AH14" s="34"/>
      <c r="AI14" s="34"/>
      <c r="AJ14" s="34">
        <v>0</v>
      </c>
      <c r="AK14" s="34"/>
      <c r="AL14" s="34"/>
      <c r="AM14" s="34"/>
      <c r="AN14" s="34"/>
      <c r="AO14" s="34">
        <v>0</v>
      </c>
    </row>
    <row r="15" spans="1:41" s="39" customFormat="1" x14ac:dyDescent="0.35">
      <c r="A15" s="34">
        <v>890480135</v>
      </c>
      <c r="B15" s="35" t="s">
        <v>68</v>
      </c>
      <c r="C15" s="34" t="s">
        <v>69</v>
      </c>
      <c r="D15" s="34">
        <v>706752</v>
      </c>
      <c r="E15" s="36" t="s">
        <v>85</v>
      </c>
      <c r="F15" s="34" t="s">
        <v>86</v>
      </c>
      <c r="G15" s="37">
        <v>44935.259027777778</v>
      </c>
      <c r="H15" s="37">
        <v>45392</v>
      </c>
      <c r="I15" s="38">
        <v>66300</v>
      </c>
      <c r="J15" s="38">
        <v>66300</v>
      </c>
      <c r="K15" s="34" t="s">
        <v>115</v>
      </c>
      <c r="L15" s="34" t="s">
        <v>72</v>
      </c>
      <c r="M15" s="34">
        <v>0</v>
      </c>
      <c r="N15" s="34"/>
      <c r="O15" s="34" t="s">
        <v>73</v>
      </c>
      <c r="P15" s="37">
        <v>44935</v>
      </c>
      <c r="Q15" s="37">
        <v>45392</v>
      </c>
      <c r="R15" s="37"/>
      <c r="S15" s="37">
        <v>45400</v>
      </c>
      <c r="T15" s="38">
        <v>66300</v>
      </c>
      <c r="U15" s="34" t="s">
        <v>47</v>
      </c>
      <c r="V15" s="34" t="s">
        <v>74</v>
      </c>
      <c r="W15" s="34" t="s">
        <v>75</v>
      </c>
      <c r="X15" s="34" t="s">
        <v>76</v>
      </c>
      <c r="Y15" s="34" t="s">
        <v>76</v>
      </c>
      <c r="Z15" s="34"/>
      <c r="AA15" s="34"/>
      <c r="AB15" s="38">
        <v>66300</v>
      </c>
      <c r="AC15" s="34"/>
      <c r="AD15" s="34"/>
      <c r="AE15" s="34"/>
      <c r="AF15" s="34"/>
      <c r="AG15" s="34"/>
      <c r="AH15" s="34"/>
      <c r="AI15" s="34"/>
      <c r="AJ15" s="34">
        <v>0</v>
      </c>
      <c r="AK15" s="34"/>
      <c r="AL15" s="34"/>
      <c r="AM15" s="34"/>
      <c r="AN15" s="34"/>
      <c r="AO15" s="34">
        <v>0</v>
      </c>
    </row>
    <row r="16" spans="1:41" s="39" customFormat="1" x14ac:dyDescent="0.35">
      <c r="A16" s="34">
        <v>890480135</v>
      </c>
      <c r="B16" s="35" t="s">
        <v>68</v>
      </c>
      <c r="C16" s="34" t="s">
        <v>69</v>
      </c>
      <c r="D16" s="34">
        <v>128594</v>
      </c>
      <c r="E16" s="36" t="s">
        <v>106</v>
      </c>
      <c r="F16" s="34" t="s">
        <v>107</v>
      </c>
      <c r="G16" s="37">
        <v>45346.40625</v>
      </c>
      <c r="H16" s="37">
        <v>45392</v>
      </c>
      <c r="I16" s="38">
        <v>20875845</v>
      </c>
      <c r="J16" s="38">
        <v>1382059</v>
      </c>
      <c r="K16" s="34" t="e">
        <v>#N/A</v>
      </c>
      <c r="L16" s="34" t="s">
        <v>108</v>
      </c>
      <c r="M16" s="34">
        <v>0</v>
      </c>
      <c r="N16" s="34"/>
      <c r="O16" s="34"/>
      <c r="P16" s="37"/>
      <c r="Q16" s="37"/>
      <c r="R16" s="37"/>
      <c r="S16" s="37"/>
      <c r="T16" s="34">
        <v>0</v>
      </c>
      <c r="U16" s="34"/>
      <c r="V16" s="34"/>
      <c r="W16" s="34"/>
      <c r="X16" s="34"/>
      <c r="Y16" s="34"/>
      <c r="Z16" s="34"/>
      <c r="AA16" s="34"/>
      <c r="AB16" s="34"/>
      <c r="AC16" s="38">
        <v>1382059</v>
      </c>
      <c r="AD16" s="34"/>
      <c r="AE16" s="34"/>
      <c r="AF16" s="34"/>
      <c r="AG16" s="34"/>
      <c r="AH16" s="34"/>
      <c r="AI16" s="34"/>
      <c r="AJ16" s="34">
        <v>0</v>
      </c>
      <c r="AK16" s="34"/>
      <c r="AL16" s="34"/>
      <c r="AM16" s="34"/>
      <c r="AN16" s="34"/>
      <c r="AO16" s="34">
        <v>0</v>
      </c>
    </row>
    <row r="17" spans="1:41" s="39" customFormat="1" x14ac:dyDescent="0.35">
      <c r="A17" s="34">
        <v>890480135</v>
      </c>
      <c r="B17" s="35" t="s">
        <v>68</v>
      </c>
      <c r="C17" s="34" t="s">
        <v>69</v>
      </c>
      <c r="D17" s="34">
        <v>148518</v>
      </c>
      <c r="E17" s="36" t="s">
        <v>109</v>
      </c>
      <c r="F17" s="34" t="s">
        <v>110</v>
      </c>
      <c r="G17" s="37">
        <v>45385.706944444442</v>
      </c>
      <c r="H17" s="37">
        <v>45518.434027777781</v>
      </c>
      <c r="I17" s="38">
        <v>4330173</v>
      </c>
      <c r="J17" s="38">
        <v>4330173</v>
      </c>
      <c r="K17" s="34" t="e">
        <v>#N/A</v>
      </c>
      <c r="L17" s="34" t="s">
        <v>108</v>
      </c>
      <c r="M17" s="34">
        <v>0</v>
      </c>
      <c r="N17" s="34"/>
      <c r="O17" s="34"/>
      <c r="P17" s="37"/>
      <c r="Q17" s="37"/>
      <c r="R17" s="37"/>
      <c r="S17" s="37"/>
      <c r="T17" s="34">
        <v>0</v>
      </c>
      <c r="U17" s="34"/>
      <c r="V17" s="34"/>
      <c r="W17" s="34"/>
      <c r="X17" s="34"/>
      <c r="Y17" s="34"/>
      <c r="Z17" s="34"/>
      <c r="AA17" s="34"/>
      <c r="AB17" s="34"/>
      <c r="AC17" s="38">
        <v>4330173</v>
      </c>
      <c r="AD17" s="34"/>
      <c r="AE17" s="34"/>
      <c r="AF17" s="34"/>
      <c r="AG17" s="34"/>
      <c r="AH17" s="34"/>
      <c r="AI17" s="34"/>
      <c r="AJ17" s="34">
        <v>0</v>
      </c>
      <c r="AK17" s="34"/>
      <c r="AL17" s="34"/>
      <c r="AM17" s="34"/>
      <c r="AN17" s="34"/>
      <c r="AO17" s="34">
        <v>0</v>
      </c>
    </row>
    <row r="18" spans="1:41" s="39" customFormat="1" x14ac:dyDescent="0.35">
      <c r="A18" s="34">
        <v>890480135</v>
      </c>
      <c r="B18" s="35" t="s">
        <v>68</v>
      </c>
      <c r="C18" s="34" t="s">
        <v>69</v>
      </c>
      <c r="D18" s="34">
        <v>167459</v>
      </c>
      <c r="E18" s="36" t="s">
        <v>111</v>
      </c>
      <c r="F18" s="34" t="s">
        <v>112</v>
      </c>
      <c r="G18" s="37">
        <v>45424.439583333333</v>
      </c>
      <c r="H18" s="37">
        <v>45518.434027777781</v>
      </c>
      <c r="I18" s="38">
        <v>7469358</v>
      </c>
      <c r="J18" s="38">
        <v>7469358</v>
      </c>
      <c r="K18" s="34" t="e">
        <v>#N/A</v>
      </c>
      <c r="L18" s="34" t="s">
        <v>108</v>
      </c>
      <c r="M18" s="34">
        <v>0</v>
      </c>
      <c r="N18" s="34"/>
      <c r="O18" s="34"/>
      <c r="P18" s="37"/>
      <c r="Q18" s="37"/>
      <c r="R18" s="37"/>
      <c r="S18" s="37"/>
      <c r="T18" s="34">
        <v>0</v>
      </c>
      <c r="U18" s="34"/>
      <c r="V18" s="34"/>
      <c r="W18" s="34"/>
      <c r="X18" s="34"/>
      <c r="Y18" s="34"/>
      <c r="Z18" s="34"/>
      <c r="AA18" s="34"/>
      <c r="AB18" s="34"/>
      <c r="AC18" s="38">
        <v>7469358</v>
      </c>
      <c r="AD18" s="34"/>
      <c r="AE18" s="34"/>
      <c r="AF18" s="34"/>
      <c r="AG18" s="34"/>
      <c r="AH18" s="34"/>
      <c r="AI18" s="34"/>
      <c r="AJ18" s="34">
        <v>0</v>
      </c>
      <c r="AK18" s="34"/>
      <c r="AL18" s="34"/>
      <c r="AM18" s="34"/>
      <c r="AN18" s="34"/>
      <c r="AO18" s="34">
        <v>0</v>
      </c>
    </row>
    <row r="19" spans="1:41" s="39" customFormat="1" x14ac:dyDescent="0.35">
      <c r="A19" s="34">
        <v>890480135</v>
      </c>
      <c r="B19" s="35" t="s">
        <v>68</v>
      </c>
      <c r="C19" s="34" t="s">
        <v>69</v>
      </c>
      <c r="D19" s="34">
        <v>1326767</v>
      </c>
      <c r="E19" s="36" t="s">
        <v>113</v>
      </c>
      <c r="F19" s="34" t="s">
        <v>114</v>
      </c>
      <c r="G19" s="37">
        <v>45716.89166666667</v>
      </c>
      <c r="H19" s="37">
        <v>45716.89166666667</v>
      </c>
      <c r="I19" s="38">
        <v>1109180</v>
      </c>
      <c r="J19" s="38">
        <v>1109180</v>
      </c>
      <c r="K19" s="34" t="e">
        <v>#N/A</v>
      </c>
      <c r="L19" s="34" t="s">
        <v>108</v>
      </c>
      <c r="M19" s="34">
        <v>0</v>
      </c>
      <c r="N19" s="34"/>
      <c r="O19" s="34"/>
      <c r="P19" s="37"/>
      <c r="Q19" s="37"/>
      <c r="R19" s="37"/>
      <c r="S19" s="37"/>
      <c r="T19" s="34">
        <v>0</v>
      </c>
      <c r="U19" s="34"/>
      <c r="V19" s="34"/>
      <c r="W19" s="34"/>
      <c r="X19" s="34"/>
      <c r="Y19" s="34"/>
      <c r="Z19" s="34"/>
      <c r="AA19" s="34"/>
      <c r="AB19" s="34"/>
      <c r="AC19" s="38">
        <v>1109180</v>
      </c>
      <c r="AD19" s="34"/>
      <c r="AE19" s="34"/>
      <c r="AF19" s="34"/>
      <c r="AG19" s="34"/>
      <c r="AH19" s="34"/>
      <c r="AI19" s="34"/>
      <c r="AJ19" s="34">
        <v>0</v>
      </c>
      <c r="AK19" s="34"/>
      <c r="AL19" s="34"/>
      <c r="AM19" s="34"/>
      <c r="AN19" s="34"/>
      <c r="AO19" s="34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4_11"/>
    <protectedRange algorithmName="SHA-512" hashValue="9+ah9tJAD1d4FIK7boMSAp9ZhkqWOsKcliwsS35JSOsk0Aea+c/2yFVjBeVDsv7trYxT+iUP9dPVCIbjcjaMoQ==" saltValue="Z7GArlXd1BdcXotzmJqK/w==" spinCount="100000" sqref="A4:B5" name="Rango1_4_12"/>
    <protectedRange algorithmName="SHA-512" hashValue="9+ah9tJAD1d4FIK7boMSAp9ZhkqWOsKcliwsS35JSOsk0Aea+c/2yFVjBeVDsv7trYxT+iUP9dPVCIbjcjaMoQ==" saltValue="Z7GArlXd1BdcXotzmJqK/w==" spinCount="100000" sqref="A6:B8" name="Rango1_4_13"/>
    <protectedRange algorithmName="SHA-512" hashValue="9+ah9tJAD1d4FIK7boMSAp9ZhkqWOsKcliwsS35JSOsk0Aea+c/2yFVjBeVDsv7trYxT+iUP9dPVCIbjcjaMoQ==" saltValue="Z7GArlXd1BdcXotzmJqK/w==" spinCount="100000" sqref="A9:B10" name="Rango1_4_14"/>
    <protectedRange algorithmName="SHA-512" hashValue="9+ah9tJAD1d4FIK7boMSAp9ZhkqWOsKcliwsS35JSOsk0Aea+c/2yFVjBeVDsv7trYxT+iUP9dPVCIbjcjaMoQ==" saltValue="Z7GArlXd1BdcXotzmJqK/w==" spinCount="100000" sqref="A11:B19" name="Rango1_4_15"/>
  </protectedRanges>
  <autoFilter ref="A2:AW19" xr:uid="{A8EAA67A-E615-47F5-A2C1-314492ACB1F5}">
    <sortState xmlns:xlrd2="http://schemas.microsoft.com/office/spreadsheetml/2017/richdata2" ref="A3:AW19">
      <sortCondition ref="L2"/>
    </sortState>
  </autoFilter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9:J10 J3:J5 I4:I5 AD3:AD5 AA9 AB10" xr:uid="{0A8E96DE-DCB5-4B83-99C6-7E962342F260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D90A0-00E3-4E03-8BA5-D2D0CBF129BD}">
  <dimension ref="B1:J42"/>
  <sheetViews>
    <sheetView showGridLines="0" tabSelected="1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40" customWidth="1"/>
    <col min="2" max="2" width="10.90625" style="40"/>
    <col min="3" max="3" width="17.54296875" style="40" customWidth="1"/>
    <col min="4" max="4" width="11.54296875" style="40" customWidth="1"/>
    <col min="5" max="8" width="10.90625" style="40"/>
    <col min="9" max="9" width="22.54296875" style="40" customWidth="1"/>
    <col min="10" max="10" width="14" style="40" customWidth="1"/>
    <col min="11" max="11" width="1.81640625" style="40" customWidth="1"/>
    <col min="12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119</v>
      </c>
      <c r="E2" s="44"/>
      <c r="F2" s="44"/>
      <c r="G2" s="44"/>
      <c r="H2" s="44"/>
      <c r="I2" s="45"/>
      <c r="J2" s="46" t="s">
        <v>120</v>
      </c>
    </row>
    <row r="3" spans="2:10" ht="15.7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53"/>
      <c r="E4" s="54"/>
      <c r="F4" s="54"/>
      <c r="G4" s="54"/>
      <c r="H4" s="54"/>
      <c r="I4" s="55"/>
      <c r="J4" s="56"/>
    </row>
    <row r="5" spans="2:10" ht="13" x14ac:dyDescent="0.25">
      <c r="B5" s="47"/>
      <c r="C5" s="48"/>
      <c r="D5" s="57" t="s">
        <v>121</v>
      </c>
      <c r="E5" s="58"/>
      <c r="F5" s="58"/>
      <c r="G5" s="58"/>
      <c r="H5" s="58"/>
      <c r="I5" s="59"/>
      <c r="J5" s="59" t="s">
        <v>122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0" t="str">
        <f ca="1">+CONCATENATE("Santiago de Cali, ",TEXT(TODAY(),"MMMM DD YYYY"))</f>
        <v>Santiago de Cali, abril 11 2025</v>
      </c>
      <c r="J9" s="67"/>
    </row>
    <row r="10" spans="2:10" ht="13" x14ac:dyDescent="0.3">
      <c r="B10" s="66"/>
      <c r="C10" s="68"/>
      <c r="E10" s="69"/>
      <c r="H10" s="70"/>
      <c r="J10" s="67"/>
    </row>
    <row r="11" spans="2:10" x14ac:dyDescent="0.25">
      <c r="B11" s="66"/>
      <c r="J11" s="67"/>
    </row>
    <row r="12" spans="2:10" ht="13" x14ac:dyDescent="0.3">
      <c r="B12" s="66"/>
      <c r="C12" s="68" t="s">
        <v>154</v>
      </c>
      <c r="J12" s="67"/>
    </row>
    <row r="13" spans="2:10" ht="13" x14ac:dyDescent="0.3">
      <c r="B13" s="66"/>
      <c r="C13" s="68" t="s">
        <v>155</v>
      </c>
      <c r="J13" s="67"/>
    </row>
    <row r="14" spans="2:10" x14ac:dyDescent="0.25">
      <c r="B14" s="66"/>
      <c r="J14" s="67"/>
    </row>
    <row r="15" spans="2:10" x14ac:dyDescent="0.25">
      <c r="B15" s="66"/>
      <c r="C15" s="40" t="s">
        <v>152</v>
      </c>
      <c r="J15" s="67"/>
    </row>
    <row r="16" spans="2:10" x14ac:dyDescent="0.25">
      <c r="B16" s="66"/>
      <c r="C16" s="71"/>
      <c r="J16" s="67"/>
    </row>
    <row r="17" spans="2:10" ht="13" x14ac:dyDescent="0.25">
      <c r="B17" s="66"/>
      <c r="C17" s="40" t="s">
        <v>153</v>
      </c>
      <c r="D17" s="69"/>
      <c r="H17" s="72" t="s">
        <v>123</v>
      </c>
      <c r="I17" s="73" t="s">
        <v>124</v>
      </c>
      <c r="J17" s="67"/>
    </row>
    <row r="18" spans="2:10" ht="13" x14ac:dyDescent="0.3">
      <c r="B18" s="66"/>
      <c r="C18" s="68" t="s">
        <v>125</v>
      </c>
      <c r="D18" s="68"/>
      <c r="E18" s="68"/>
      <c r="F18" s="68"/>
      <c r="H18" s="74">
        <v>17</v>
      </c>
      <c r="I18" s="79">
        <v>23999713</v>
      </c>
      <c r="J18" s="67"/>
    </row>
    <row r="19" spans="2:10" x14ac:dyDescent="0.25">
      <c r="B19" s="66"/>
      <c r="C19" s="40" t="s">
        <v>126</v>
      </c>
      <c r="H19" s="76">
        <v>4</v>
      </c>
      <c r="I19" s="75">
        <v>38394</v>
      </c>
      <c r="J19" s="67"/>
    </row>
    <row r="20" spans="2:10" x14ac:dyDescent="0.25">
      <c r="B20" s="66"/>
      <c r="C20" s="40" t="s">
        <v>127</v>
      </c>
      <c r="H20" s="76">
        <v>6</v>
      </c>
      <c r="I20" s="75">
        <v>811319</v>
      </c>
      <c r="J20" s="67"/>
    </row>
    <row r="21" spans="2:10" x14ac:dyDescent="0.25">
      <c r="B21" s="66"/>
      <c r="C21" s="40" t="s">
        <v>128</v>
      </c>
      <c r="H21" s="76">
        <v>4</v>
      </c>
      <c r="I21" s="75">
        <v>14290770</v>
      </c>
      <c r="J21" s="67"/>
    </row>
    <row r="22" spans="2:10" x14ac:dyDescent="0.25">
      <c r="B22" s="66"/>
      <c r="C22" s="40" t="s">
        <v>129</v>
      </c>
      <c r="H22" s="76">
        <v>3</v>
      </c>
      <c r="I22" s="75">
        <v>8859230</v>
      </c>
      <c r="J22" s="67"/>
    </row>
    <row r="23" spans="2:10" x14ac:dyDescent="0.25">
      <c r="B23" s="66"/>
      <c r="C23" s="40" t="s">
        <v>130</v>
      </c>
      <c r="H23" s="76">
        <v>0</v>
      </c>
      <c r="I23" s="75">
        <v>0</v>
      </c>
      <c r="J23" s="67"/>
    </row>
    <row r="24" spans="2:10" ht="13" thickBot="1" x14ac:dyDescent="0.3">
      <c r="B24" s="66"/>
      <c r="C24" s="40" t="s">
        <v>131</v>
      </c>
      <c r="H24" s="77">
        <v>0</v>
      </c>
      <c r="I24" s="78">
        <v>0</v>
      </c>
      <c r="J24" s="67"/>
    </row>
    <row r="25" spans="2:10" ht="13" x14ac:dyDescent="0.3">
      <c r="B25" s="66"/>
      <c r="C25" s="68" t="s">
        <v>132</v>
      </c>
      <c r="D25" s="68"/>
      <c r="E25" s="68"/>
      <c r="F25" s="68"/>
      <c r="H25" s="74">
        <f>H19+H20+H21+H22+H24+H23</f>
        <v>17</v>
      </c>
      <c r="I25" s="79">
        <f>I19+I20+I21+I22+I24+I23</f>
        <v>23999713</v>
      </c>
      <c r="J25" s="67"/>
    </row>
    <row r="26" spans="2:10" x14ac:dyDescent="0.25">
      <c r="B26" s="66"/>
      <c r="C26" s="40" t="s">
        <v>133</v>
      </c>
      <c r="H26" s="76">
        <v>0</v>
      </c>
      <c r="I26" s="75">
        <v>0</v>
      </c>
      <c r="J26" s="67"/>
    </row>
    <row r="27" spans="2:10" ht="13" thickBot="1" x14ac:dyDescent="0.3">
      <c r="B27" s="66"/>
      <c r="C27" s="40" t="s">
        <v>60</v>
      </c>
      <c r="H27" s="77">
        <v>0</v>
      </c>
      <c r="I27" s="78">
        <v>0</v>
      </c>
      <c r="J27" s="67"/>
    </row>
    <row r="28" spans="2:10" ht="13" x14ac:dyDescent="0.3">
      <c r="B28" s="66"/>
      <c r="C28" s="68" t="s">
        <v>134</v>
      </c>
      <c r="D28" s="68"/>
      <c r="E28" s="68"/>
      <c r="F28" s="68"/>
      <c r="H28" s="74">
        <f>H26+H27</f>
        <v>0</v>
      </c>
      <c r="I28" s="79">
        <f>I26+I27</f>
        <v>0</v>
      </c>
      <c r="J28" s="67"/>
    </row>
    <row r="29" spans="2:10" ht="13.5" thickBot="1" x14ac:dyDescent="0.35">
      <c r="B29" s="66"/>
      <c r="C29" s="40" t="s">
        <v>135</v>
      </c>
      <c r="D29" s="68"/>
      <c r="E29" s="68"/>
      <c r="F29" s="68"/>
      <c r="H29" s="77">
        <v>0</v>
      </c>
      <c r="I29" s="78">
        <v>0</v>
      </c>
      <c r="J29" s="67"/>
    </row>
    <row r="30" spans="2:10" ht="13" x14ac:dyDescent="0.3">
      <c r="B30" s="66"/>
      <c r="C30" s="68" t="s">
        <v>136</v>
      </c>
      <c r="D30" s="68"/>
      <c r="E30" s="68"/>
      <c r="F30" s="68"/>
      <c r="H30" s="76">
        <f>H29</f>
        <v>0</v>
      </c>
      <c r="I30" s="75">
        <f>I29</f>
        <v>0</v>
      </c>
      <c r="J30" s="67"/>
    </row>
    <row r="31" spans="2:10" ht="13" x14ac:dyDescent="0.3">
      <c r="B31" s="66"/>
      <c r="C31" s="68"/>
      <c r="D31" s="68"/>
      <c r="E31" s="68"/>
      <c r="F31" s="68"/>
      <c r="H31" s="80"/>
      <c r="I31" s="79"/>
      <c r="J31" s="67"/>
    </row>
    <row r="32" spans="2:10" ht="13.5" thickBot="1" x14ac:dyDescent="0.35">
      <c r="B32" s="66"/>
      <c r="C32" s="68" t="s">
        <v>137</v>
      </c>
      <c r="D32" s="68"/>
      <c r="H32" s="81">
        <f>H25+H28+H30</f>
        <v>17</v>
      </c>
      <c r="I32" s="82">
        <f>I25+I28+I30</f>
        <v>23999713</v>
      </c>
      <c r="J32" s="67"/>
    </row>
    <row r="33" spans="2:10" ht="13.5" thickTop="1" x14ac:dyDescent="0.3">
      <c r="B33" s="66"/>
      <c r="C33" s="68"/>
      <c r="D33" s="68"/>
      <c r="H33" s="83">
        <f>+H18-H32</f>
        <v>0</v>
      </c>
      <c r="I33" s="75">
        <f>+I18-I32</f>
        <v>0</v>
      </c>
      <c r="J33" s="67"/>
    </row>
    <row r="34" spans="2:10" x14ac:dyDescent="0.25">
      <c r="B34" s="66"/>
      <c r="G34" s="83"/>
      <c r="H34" s="83"/>
      <c r="I34" s="83"/>
      <c r="J34" s="67"/>
    </row>
    <row r="35" spans="2:10" ht="14.5" x14ac:dyDescent="0.35">
      <c r="B35" s="66"/>
      <c r="G35" s="83"/>
      <c r="H35"/>
      <c r="I35" s="83"/>
      <c r="J35" s="67"/>
    </row>
    <row r="36" spans="2:10" ht="13" x14ac:dyDescent="0.3">
      <c r="B36" s="66"/>
      <c r="C36" s="68"/>
      <c r="G36" s="83"/>
      <c r="H36" s="83"/>
      <c r="I36" s="83"/>
      <c r="J36" s="67"/>
    </row>
    <row r="37" spans="2:10" ht="13.5" thickBot="1" x14ac:dyDescent="0.35">
      <c r="B37" s="66"/>
      <c r="C37" s="84" t="s">
        <v>138</v>
      </c>
      <c r="D37" s="85"/>
      <c r="H37" s="84" t="s">
        <v>139</v>
      </c>
      <c r="I37" s="85"/>
      <c r="J37" s="67"/>
    </row>
    <row r="38" spans="2:10" ht="13" x14ac:dyDescent="0.3">
      <c r="B38" s="66"/>
      <c r="C38" s="68" t="s">
        <v>140</v>
      </c>
      <c r="D38" s="83"/>
      <c r="H38" s="86" t="s">
        <v>141</v>
      </c>
      <c r="I38" s="83"/>
      <c r="J38" s="67"/>
    </row>
    <row r="39" spans="2:10" ht="13" x14ac:dyDescent="0.3">
      <c r="B39" s="66"/>
      <c r="C39" s="68" t="s">
        <v>142</v>
      </c>
      <c r="H39" s="68" t="s">
        <v>143</v>
      </c>
      <c r="I39" s="83"/>
      <c r="J39" s="67"/>
    </row>
    <row r="40" spans="2:10" x14ac:dyDescent="0.25">
      <c r="B40" s="66"/>
      <c r="G40" s="83"/>
      <c r="H40" s="83"/>
      <c r="I40" s="83"/>
      <c r="J40" s="67"/>
    </row>
    <row r="41" spans="2:10" ht="12.75" customHeight="1" x14ac:dyDescent="0.25">
      <c r="B41" s="66"/>
      <c r="C41" s="87" t="s">
        <v>144</v>
      </c>
      <c r="D41" s="87"/>
      <c r="E41" s="87"/>
      <c r="F41" s="87"/>
      <c r="G41" s="87"/>
      <c r="H41" s="87"/>
      <c r="I41" s="87"/>
      <c r="J41" s="67"/>
    </row>
    <row r="42" spans="2:10" ht="18.75" customHeight="1" thickBot="1" x14ac:dyDescent="0.3">
      <c r="B42" s="88"/>
      <c r="C42" s="89"/>
      <c r="D42" s="89"/>
      <c r="E42" s="89"/>
      <c r="F42" s="89"/>
      <c r="G42" s="89"/>
      <c r="H42" s="89"/>
      <c r="I42" s="89"/>
      <c r="J42" s="90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19D96-8259-4587-95D9-4C5D75E34DAF}">
  <dimension ref="B1:J43"/>
  <sheetViews>
    <sheetView showGridLines="0" topLeftCell="A3" zoomScale="84" zoomScaleNormal="84" zoomScaleSheetLayoutView="100" workbookViewId="0">
      <selection activeCell="G9" sqref="G9"/>
    </sheetView>
  </sheetViews>
  <sheetFormatPr baseColWidth="10" defaultColWidth="11.453125" defaultRowHeight="12.5" x14ac:dyDescent="0.25"/>
  <cols>
    <col min="1" max="1" width="4.453125" style="40" customWidth="1"/>
    <col min="2" max="2" width="11.453125" style="40"/>
    <col min="3" max="3" width="12.81640625" style="40" customWidth="1"/>
    <col min="4" max="4" width="22" style="40" customWidth="1"/>
    <col min="5" max="8" width="11.453125" style="40"/>
    <col min="9" max="9" width="24.81640625" style="40" customWidth="1"/>
    <col min="10" max="10" width="12.54296875" style="40" customWidth="1"/>
    <col min="11" max="11" width="1.81640625" style="40" customWidth="1"/>
    <col min="12" max="16384" width="11.453125" style="40"/>
  </cols>
  <sheetData>
    <row r="1" spans="2:10" ht="18" customHeight="1" thickBot="1" x14ac:dyDescent="0.3"/>
    <row r="2" spans="2:10" ht="19.5" customHeight="1" x14ac:dyDescent="0.25">
      <c r="B2" s="41"/>
      <c r="C2" s="42"/>
      <c r="D2" s="43" t="s">
        <v>145</v>
      </c>
      <c r="E2" s="44"/>
      <c r="F2" s="44"/>
      <c r="G2" s="44"/>
      <c r="H2" s="44"/>
      <c r="I2" s="45"/>
      <c r="J2" s="46" t="s">
        <v>120</v>
      </c>
    </row>
    <row r="3" spans="2:10" ht="15.7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E4" s="54"/>
      <c r="F4" s="54"/>
      <c r="G4" s="54"/>
      <c r="H4" s="54"/>
      <c r="I4" s="55"/>
      <c r="J4" s="56"/>
    </row>
    <row r="5" spans="2:10" ht="13" x14ac:dyDescent="0.25">
      <c r="B5" s="47"/>
      <c r="C5" s="48"/>
      <c r="D5" s="91" t="s">
        <v>146</v>
      </c>
      <c r="E5" s="92"/>
      <c r="F5" s="92"/>
      <c r="G5" s="92"/>
      <c r="H5" s="92"/>
      <c r="I5" s="93"/>
      <c r="J5" s="59" t="s">
        <v>147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0" t="str">
        <f ca="1">+CONCATENATE("Santiago de Cali, ",TEXT(TODAY(),"MMMM DD YYYY"))</f>
        <v>Santiago de Cali, abril 11 2025</v>
      </c>
      <c r="D9" s="70"/>
      <c r="E9" s="69"/>
      <c r="J9" s="67"/>
    </row>
    <row r="10" spans="2:10" ht="13" x14ac:dyDescent="0.3">
      <c r="B10" s="66"/>
      <c r="C10" s="68"/>
      <c r="J10" s="67"/>
    </row>
    <row r="11" spans="2:10" ht="13" x14ac:dyDescent="0.3">
      <c r="B11" s="66"/>
      <c r="C11" s="68" t="str">
        <f>+'FOR-CSA-018'!C12</f>
        <v>Señores : HOSP INFANTIL NAPOLEON FRANCO PAREJA</v>
      </c>
      <c r="J11" s="67"/>
    </row>
    <row r="12" spans="2:10" ht="13" x14ac:dyDescent="0.3">
      <c r="B12" s="66"/>
      <c r="C12" s="68" t="str">
        <f>+'FOR-CSA-018'!C13</f>
        <v>NIT: 890480135</v>
      </c>
      <c r="J12" s="67"/>
    </row>
    <row r="13" spans="2:10" x14ac:dyDescent="0.25">
      <c r="B13" s="66"/>
      <c r="J13" s="67"/>
    </row>
    <row r="14" spans="2:10" x14ac:dyDescent="0.25">
      <c r="B14" s="66"/>
      <c r="C14" s="40" t="s">
        <v>148</v>
      </c>
      <c r="J14" s="67"/>
    </row>
    <row r="15" spans="2:10" x14ac:dyDescent="0.25">
      <c r="B15" s="66"/>
      <c r="C15" s="71"/>
      <c r="J15" s="67"/>
    </row>
    <row r="16" spans="2:10" ht="13" x14ac:dyDescent="0.3">
      <c r="B16" s="66"/>
      <c r="C16" s="94"/>
      <c r="D16" s="69"/>
      <c r="H16" s="95" t="s">
        <v>123</v>
      </c>
      <c r="I16" s="95" t="s">
        <v>124</v>
      </c>
      <c r="J16" s="67"/>
    </row>
    <row r="17" spans="2:10" ht="13" x14ac:dyDescent="0.3">
      <c r="B17" s="66"/>
      <c r="C17" s="68" t="s">
        <v>153</v>
      </c>
      <c r="D17" s="68"/>
      <c r="E17" s="68"/>
      <c r="F17" s="68"/>
      <c r="H17" s="96">
        <f>+SUM(H18:H23)</f>
        <v>17</v>
      </c>
      <c r="I17" s="97">
        <f>+SUM(I18:I23)</f>
        <v>23961319</v>
      </c>
      <c r="J17" s="67"/>
    </row>
    <row r="18" spans="2:10" x14ac:dyDescent="0.25">
      <c r="B18" s="66"/>
      <c r="C18" s="40" t="s">
        <v>126</v>
      </c>
      <c r="H18" s="98">
        <f>+'FOR-CSA-018'!H19</f>
        <v>4</v>
      </c>
      <c r="I18" s="83">
        <v>0</v>
      </c>
      <c r="J18" s="67"/>
    </row>
    <row r="19" spans="2:10" x14ac:dyDescent="0.25">
      <c r="B19" s="66"/>
      <c r="C19" s="40" t="s">
        <v>127</v>
      </c>
      <c r="H19" s="98">
        <f>+'FOR-CSA-018'!H20</f>
        <v>6</v>
      </c>
      <c r="I19" s="99">
        <f>+'FOR-CSA-018'!I20</f>
        <v>811319</v>
      </c>
      <c r="J19" s="67"/>
    </row>
    <row r="20" spans="2:10" x14ac:dyDescent="0.25">
      <c r="B20" s="66"/>
      <c r="C20" s="40" t="s">
        <v>128</v>
      </c>
      <c r="H20" s="98">
        <f>+'FOR-CSA-018'!H21</f>
        <v>4</v>
      </c>
      <c r="I20" s="99">
        <f>+'FOR-CSA-018'!I21</f>
        <v>14290770</v>
      </c>
      <c r="J20" s="67"/>
    </row>
    <row r="21" spans="2:10" x14ac:dyDescent="0.25">
      <c r="B21" s="66"/>
      <c r="C21" s="40" t="s">
        <v>129</v>
      </c>
      <c r="H21" s="98">
        <f>+'FOR-CSA-018'!H22</f>
        <v>3</v>
      </c>
      <c r="I21" s="99">
        <f>+'FOR-CSA-018'!I22</f>
        <v>8859230</v>
      </c>
      <c r="J21" s="67"/>
    </row>
    <row r="22" spans="2:10" x14ac:dyDescent="0.25">
      <c r="B22" s="66"/>
      <c r="C22" s="40" t="s">
        <v>130</v>
      </c>
      <c r="H22" s="98">
        <f>+'FOR-CSA-018'!H23</f>
        <v>0</v>
      </c>
      <c r="I22" s="99">
        <f>+'FOR-CSA-018'!I23</f>
        <v>0</v>
      </c>
      <c r="J22" s="67"/>
    </row>
    <row r="23" spans="2:10" x14ac:dyDescent="0.25">
      <c r="B23" s="66"/>
      <c r="C23" s="40" t="s">
        <v>149</v>
      </c>
      <c r="H23" s="98">
        <f>+'FOR-CSA-018'!H24</f>
        <v>0</v>
      </c>
      <c r="I23" s="99">
        <f>+'FOR-CSA-018'!I24</f>
        <v>0</v>
      </c>
      <c r="J23" s="67"/>
    </row>
    <row r="24" spans="2:10" ht="13" x14ac:dyDescent="0.3">
      <c r="B24" s="66"/>
      <c r="C24" s="68" t="s">
        <v>150</v>
      </c>
      <c r="D24" s="68"/>
      <c r="E24" s="68"/>
      <c r="F24" s="68"/>
      <c r="H24" s="96">
        <f>SUM(H18:H23)</f>
        <v>17</v>
      </c>
      <c r="I24" s="97">
        <f>+SUBTOTAL(9,I18:I23)</f>
        <v>23961319</v>
      </c>
      <c r="J24" s="67"/>
    </row>
    <row r="25" spans="2:10" ht="13.5" thickBot="1" x14ac:dyDescent="0.35">
      <c r="B25" s="66"/>
      <c r="C25" s="68"/>
      <c r="D25" s="68"/>
      <c r="H25" s="100"/>
      <c r="I25" s="101"/>
      <c r="J25" s="67"/>
    </row>
    <row r="26" spans="2:10" ht="13.5" thickTop="1" x14ac:dyDescent="0.3">
      <c r="B26" s="66"/>
      <c r="C26" s="68"/>
      <c r="D26" s="68"/>
      <c r="H26" s="83"/>
      <c r="I26" s="75"/>
      <c r="J26" s="67"/>
    </row>
    <row r="27" spans="2:10" ht="13" x14ac:dyDescent="0.3">
      <c r="B27" s="66"/>
      <c r="C27" s="68"/>
      <c r="D27" s="68"/>
      <c r="H27" s="83"/>
      <c r="I27" s="75"/>
      <c r="J27" s="67"/>
    </row>
    <row r="28" spans="2:10" ht="13" x14ac:dyDescent="0.3">
      <c r="B28" s="66"/>
      <c r="C28" s="68"/>
      <c r="D28" s="68"/>
      <c r="H28" s="83"/>
      <c r="I28" s="75"/>
      <c r="J28" s="67"/>
    </row>
    <row r="29" spans="2:10" x14ac:dyDescent="0.25">
      <c r="B29" s="66"/>
      <c r="G29" s="83"/>
      <c r="H29" s="83"/>
      <c r="I29" s="83"/>
      <c r="J29" s="67"/>
    </row>
    <row r="30" spans="2:10" ht="13.5" thickBot="1" x14ac:dyDescent="0.35">
      <c r="B30" s="66"/>
      <c r="C30" s="84" t="str">
        <f>+'FOR-CSA-018'!C37</f>
        <v>Nombre</v>
      </c>
      <c r="D30" s="84"/>
      <c r="G30" s="84" t="str">
        <f>+'FOR-CSA-018'!H37</f>
        <v xml:space="preserve">Lizeth Ome </v>
      </c>
      <c r="H30" s="85"/>
      <c r="I30" s="83"/>
      <c r="J30" s="67"/>
    </row>
    <row r="31" spans="2:10" ht="13" x14ac:dyDescent="0.3">
      <c r="B31" s="66"/>
      <c r="C31" s="86" t="str">
        <f>+'FOR-CSA-018'!C38</f>
        <v>Cargo</v>
      </c>
      <c r="D31" s="86"/>
      <c r="G31" s="86" t="str">
        <f>+'FOR-CSA-018'!H38</f>
        <v>Cartera - Cuentas Salud</v>
      </c>
      <c r="H31" s="83"/>
      <c r="I31" s="83"/>
      <c r="J31" s="67"/>
    </row>
    <row r="32" spans="2:10" ht="13" x14ac:dyDescent="0.3">
      <c r="B32" s="66"/>
      <c r="C32" s="86" t="str">
        <f>+'FOR-CSA-018'!C39</f>
        <v>Entidad</v>
      </c>
      <c r="D32" s="86"/>
      <c r="G32" s="86" t="str">
        <f>+'FOR-CSA-018'!H39</f>
        <v>EPS Comfenalco Valle.</v>
      </c>
      <c r="H32" s="83"/>
      <c r="I32" s="83"/>
      <c r="J32" s="67"/>
    </row>
    <row r="33" spans="2:10" ht="13" x14ac:dyDescent="0.3">
      <c r="B33" s="66"/>
      <c r="C33" s="86"/>
      <c r="D33" s="86"/>
      <c r="G33" s="86"/>
      <c r="H33" s="83"/>
      <c r="I33" s="83"/>
      <c r="J33" s="67"/>
    </row>
    <row r="34" spans="2:10" ht="13" x14ac:dyDescent="0.3">
      <c r="B34" s="66"/>
      <c r="C34" s="86"/>
      <c r="D34" s="86"/>
      <c r="G34" s="86"/>
      <c r="H34" s="83"/>
      <c r="I34" s="83"/>
      <c r="J34" s="67"/>
    </row>
    <row r="35" spans="2:10" ht="14" x14ac:dyDescent="0.25">
      <c r="B35" s="66"/>
      <c r="C35" s="102" t="s">
        <v>151</v>
      </c>
      <c r="D35" s="102"/>
      <c r="E35" s="102"/>
      <c r="F35" s="102"/>
      <c r="G35" s="102"/>
      <c r="H35" s="102"/>
      <c r="I35" s="102"/>
      <c r="J35" s="67"/>
    </row>
    <row r="36" spans="2:10" ht="13" x14ac:dyDescent="0.3">
      <c r="B36" s="66"/>
      <c r="C36" s="86"/>
      <c r="D36" s="86"/>
      <c r="G36" s="86"/>
      <c r="H36" s="83"/>
      <c r="I36" s="83"/>
      <c r="J36" s="67"/>
    </row>
    <row r="37" spans="2:10" ht="18.75" customHeight="1" thickBot="1" x14ac:dyDescent="0.3">
      <c r="B37" s="88"/>
      <c r="C37" s="89"/>
      <c r="D37" s="89"/>
      <c r="E37" s="89"/>
      <c r="F37" s="89"/>
      <c r="G37" s="85"/>
      <c r="H37" s="85"/>
      <c r="I37" s="85"/>
      <c r="J37" s="90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Coordinador de Cartera</dc:creator>
  <cp:lastModifiedBy>Neyla Lizeth Ome Guamanga</cp:lastModifiedBy>
  <dcterms:created xsi:type="dcterms:W3CDTF">2025-03-25T18:57:26Z</dcterms:created>
  <dcterms:modified xsi:type="dcterms:W3CDTF">2025-04-11T21:57:00Z</dcterms:modified>
</cp:coreProperties>
</file>