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nlomeg\Desktop\"/>
    </mc:Choice>
  </mc:AlternateContent>
  <xr:revisionPtr revIDLastSave="0" documentId="13_ncr:1_{A6630424-9924-4649-A500-6923401334A9}" xr6:coauthVersionLast="47" xr6:coauthVersionMax="47" xr10:uidLastSave="{00000000-0000-0000-0000-000000000000}"/>
  <bookViews>
    <workbookView xWindow="-110" yWindow="-110" windowWidth="19420" windowHeight="11500" activeTab="2" xr2:uid="{4FAD25C5-DDD1-421C-8522-38BE27320824}"/>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s>
  <definedNames>
    <definedName name="_xlnm._FilterDatabase" localSheetId="1" hidden="1">'ESTADO CADA FACT'!$A$2:$BF$12</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2" l="1"/>
  <c r="J1" i="2"/>
  <c r="G32" i="4"/>
  <c r="C32" i="4"/>
  <c r="G31" i="4"/>
  <c r="C31" i="4"/>
  <c r="G30" i="4"/>
  <c r="C30" i="4"/>
  <c r="I23" i="4"/>
  <c r="H23" i="4"/>
  <c r="I22" i="4"/>
  <c r="H22" i="4"/>
  <c r="I21" i="4"/>
  <c r="H21" i="4"/>
  <c r="I20" i="4"/>
  <c r="H20" i="4"/>
  <c r="I19" i="4"/>
  <c r="H19" i="4"/>
  <c r="I18" i="4"/>
  <c r="I17" i="4" s="1"/>
  <c r="H18" i="4"/>
  <c r="C17" i="4"/>
  <c r="I30" i="3"/>
  <c r="H30" i="3"/>
  <c r="I28" i="3"/>
  <c r="H28" i="3"/>
  <c r="I25" i="3"/>
  <c r="I32" i="3" s="1"/>
  <c r="I33" i="3" s="1"/>
  <c r="H25" i="3"/>
  <c r="H32" i="3" s="1"/>
  <c r="H33" i="3" s="1"/>
  <c r="C12" i="4"/>
  <c r="C11" i="4"/>
  <c r="C9" i="3"/>
  <c r="C9" i="4" s="1"/>
  <c r="AU1" i="2"/>
  <c r="AT1" i="2"/>
  <c r="AS1" i="2"/>
  <c r="AR1" i="2"/>
  <c r="AQ1" i="2"/>
  <c r="AP1" i="2"/>
  <c r="AO1" i="2"/>
  <c r="AN1" i="2"/>
  <c r="AM1" i="2"/>
  <c r="AL1" i="2"/>
  <c r="AE1" i="2"/>
  <c r="AA1" i="2"/>
  <c r="Z1" i="2"/>
  <c r="Y1" i="2"/>
  <c r="X1" i="2"/>
  <c r="W1" i="2"/>
  <c r="V1" i="2"/>
  <c r="M1" i="2"/>
  <c r="I1" i="2"/>
  <c r="H17" i="4" l="1"/>
  <c r="H24" i="4"/>
  <c r="I24" i="4"/>
</calcChain>
</file>

<file path=xl/sharedStrings.xml><?xml version="1.0" encoding="utf-8"?>
<sst xmlns="http://schemas.openxmlformats.org/spreadsheetml/2006/main" count="261" uniqueCount="174">
  <si>
    <t>HOSPITAL FEDERICO LLERAS ACOSTA DE IBAGUE E.S.E</t>
  </si>
  <si>
    <t>SALDO DE CARTERA - FECHA DE CORTE 31/03/2025</t>
  </si>
  <si>
    <t>RAZON SOCIAL</t>
  </si>
  <si>
    <t>32 COMFENALCO VALLE</t>
  </si>
  <si>
    <t>No. De factura</t>
  </si>
  <si>
    <t>Fecha</t>
  </si>
  <si>
    <t xml:space="preserve">Fecha de Radicacion </t>
  </si>
  <si>
    <t xml:space="preserve">Saldo Factura Radicada ($) </t>
  </si>
  <si>
    <t xml:space="preserve">Valor De Interes $ </t>
  </si>
  <si>
    <t xml:space="preserve">Saldo + interes ($) </t>
  </si>
  <si>
    <t xml:space="preserve">Abono por Aplicar($) </t>
  </si>
  <si>
    <t>Anticipo 30566</t>
  </si>
  <si>
    <t>-</t>
  </si>
  <si>
    <t>Anticipo 31811</t>
  </si>
  <si>
    <t>Anticipo 31858</t>
  </si>
  <si>
    <t>Anticipo 34593</t>
  </si>
  <si>
    <t>Anticipo 37258</t>
  </si>
  <si>
    <t>Anticipo 38673</t>
  </si>
  <si>
    <t>HF0000203890</t>
  </si>
  <si>
    <t>HF0000228942</t>
  </si>
  <si>
    <t>HF0000253902</t>
  </si>
  <si>
    <t>HF0000286989</t>
  </si>
  <si>
    <t>HF0000344576</t>
  </si>
  <si>
    <t>HF0000351122</t>
  </si>
  <si>
    <t>HF0000356788</t>
  </si>
  <si>
    <t>HF0000358285</t>
  </si>
  <si>
    <t>HF0000363288</t>
  </si>
  <si>
    <t>HF0000367005</t>
  </si>
  <si>
    <t>Anticipo 41024</t>
  </si>
  <si>
    <t>Total general</t>
  </si>
  <si>
    <t>NIT IPS</t>
  </si>
  <si>
    <t>Nombre IPS</t>
  </si>
  <si>
    <t>Prefijo Factura</t>
  </si>
  <si>
    <t>Numero Factura</t>
  </si>
  <si>
    <t>FACTURA</t>
  </si>
  <si>
    <t>LLAVE</t>
  </si>
  <si>
    <t>IPS Fecha factura</t>
  </si>
  <si>
    <t>IPS Fecha radicado</t>
  </si>
  <si>
    <t>IPS Valor Factura</t>
  </si>
  <si>
    <t>IPS Saldo Factura</t>
  </si>
  <si>
    <t>ESTADO CARTERA ANTERIOR</t>
  </si>
  <si>
    <t>ESTADO EPS 26-04-2025</t>
  </si>
  <si>
    <t>POR PAGAR SAP</t>
  </si>
  <si>
    <t>DOC CONTA</t>
  </si>
  <si>
    <t>ESTADO BOX</t>
  </si>
  <si>
    <t>FECHA FACT</t>
  </si>
  <si>
    <t>FECHA RAD</t>
  </si>
  <si>
    <t>FECHA LIQ</t>
  </si>
  <si>
    <t>FECHA DEV</t>
  </si>
  <si>
    <t>DIAS</t>
  </si>
  <si>
    <t>EDAD</t>
  </si>
  <si>
    <t>VALOR BRUTO</t>
  </si>
  <si>
    <t>VALOR RADICAD</t>
  </si>
  <si>
    <t>COPAGO/CM REAL</t>
  </si>
  <si>
    <t>COPAGO/CM BOX</t>
  </si>
  <si>
    <t>GLOSA ACEPTADA</t>
  </si>
  <si>
    <t>DEVOLUCION</t>
  </si>
  <si>
    <t>Observacion Devolucion</t>
  </si>
  <si>
    <t>Observacion glosa</t>
  </si>
  <si>
    <t>USUARIO LIQ</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</si>
  <si>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</si>
  <si>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</si>
  <si>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</si>
  <si>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</si>
  <si>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</si>
  <si>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</si>
  <si>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</si>
  <si>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</si>
  <si>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</si>
  <si>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</si>
  <si>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</si>
  <si>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GLOSA PDTE</t>
  </si>
  <si>
    <t>FACTURA EN PROGRAMACION DE PAGO</t>
  </si>
  <si>
    <t>FACTURA EN PROCESO INTERNO</t>
  </si>
  <si>
    <t>FACTURACION COVID-19</t>
  </si>
  <si>
    <t>VALOR CANCELADO SAP</t>
  </si>
  <si>
    <t>RETENCION</t>
  </si>
  <si>
    <t>DOC COMPENSACION SAP</t>
  </si>
  <si>
    <t>FECHA COMPENSACION SAP</t>
  </si>
  <si>
    <t>OBSE PAGO</t>
  </si>
  <si>
    <t>VALOR TRANFERENCIA</t>
  </si>
  <si>
    <t>HOSP FEDERICO LLERAS</t>
  </si>
  <si>
    <t>HF</t>
  </si>
  <si>
    <t>HF203890</t>
  </si>
  <si>
    <t>890706833_HF203890</t>
  </si>
  <si>
    <t>Factura devuelta</t>
  </si>
  <si>
    <t>Factura Devuelta</t>
  </si>
  <si>
    <t>Devuelta</t>
  </si>
  <si>
    <t>Más de 360</t>
  </si>
  <si>
    <t>AUT: SE SOSTIENE DEVOLUCION FACTURA HOSPITALARIA  NO CUENTA CON AUTORIZACION POR LOS SERVICIOS DE ESTANCIA Y PROCEDIMIENTOS del 27 al 30 de Diciembre 2022,, FAVOR SOLICITAR AL CORREO CAPAUTORIZACIONES@EPSDELAGENTE.COM.CO , EL NAP QUE ANEXAN SOLO AUTORIZA ATENCION INICIAL DE URGENCIA CODIGO ALFANUMERICO NO VALIDO PARA FACTURAR,, MEDICAMENTO ENOXAPARINA CUENTA CON TOPE POR $12.935 , GLUCOMETRIA FACTURAN 6 SOPORTAN 3 , OBJECCIONES POR AUDITORIA MEDICA : HEMOGLOBINA GLICOSILADA NO PERTINENTE, PACIENTE INGRESA POR MORDEDURA DE CANINO, CON REPORTE E GLUCOSA EN SUERO DENTRO DE LA S METAS, NO SE EVIDENCIA BENEFICIO DE ESTE EXAMEN $ 61.000,  ELECTROLITOS NO PERTINENTES: POTASIO, SODIO, NO SE EVIDECIA JUSTIFICACION CLINCA: $72400, ATENCION DIARIA INTRAHOSPITALARIA POR EL ESPECIALISTA TRATANTE DEL PACIENTE NO QUIRURGICO U OBSTETRICO, NO FACTRABLE, PACIENTE QUIRURGICO. $134.000. Servicios Hospitalarios  NO autorizados..   JENNIFER REBOLLEDO/JAM</t>
  </si>
  <si>
    <t>AUT: SE SOSTIENE DEVOLUCION FACTURA HOSPITALARIA NO CUENTA CON AUTORIZACION POR LOS SERVICIOS DE ESTANCIA Y PROCEDIMIENTOS del 27 al 30 de Diciembre 2022,, FAVOR SOLICITAR AL CORREO CAPAUTORIZACIONES@EPSDELAGENTE.COM.CO , EL NAP QUE ANEXAN SOLO AUTORIZA ATENCION INICIAL DE URGENCIA CODIGO ALFANUMERICO NO VALIDO PARA FACTURAR,, MEDICAMENTO ENOXAPARINA CUENTA CON TOPE POR $12.935 , GLUCOMETRIA FACTURAN 6 SOPORTAN 3 , OBJECCIONES POR AUDITORIA MEDICA : HEMOGLOBINA GLICOSILADA NO PERTINENTE, PACIENTE INGRESA POR MORDEDURA DE CANINO, CON REPORTE E GLUCOSA EN SUERO DENTRO DE LA S METAS, NO SE EVIDENCIA BENEFICIO DE ESTE EXAMEN $ 61.000, ELECTROLITOS NO PERTINENTES: POTASIO, SODIO, NO SE EVIDECIA JUSTIFICACION CLINCA: $72400, ATENCION DIARIA INTRAHOSPITALARIA POR EL ESPECIALISTA TRATANTE DEL PACIENTE NO QUIRURGICO U OBSTETRICO, NO FACTRABLE, PACIENTE QUIRURGICO. $134.000. Servicios Hospitalarios NO autorizados.. JENNIFER REBOLLEDO/JAM</t>
  </si>
  <si>
    <t>AUTORIZACION</t>
  </si>
  <si>
    <t>Servicios hospitalarios</t>
  </si>
  <si>
    <t>Hospitalario</t>
  </si>
  <si>
    <t>HF228942</t>
  </si>
  <si>
    <t>890706833_HF228942</t>
  </si>
  <si>
    <t xml:space="preserve">AUT: SE SOSTIENE DEVOLUCION NO CUENTA CON AUTORIZACION LOS CODIGOS ALFANUMERICOS QUE ANEXAN NO SON VALIDOS PARA FACTURAR SE LOS INDICAN EN EL CORREO QUE DEBEN DE SOLICITAR EGRESO DE ESTANCIA Y PROCEDIMIENTOS AL CORREO CAPAUTORIZACIONES@EPSDELAGENTE.COM.CO ,NO SE EVIDENCIA TRZABILIDAD ,OBJECC IONES REALIZADAS POR DR VICTOR OLAYA Paraclincos no intrepretados, dia 21 de marzo, hemograma,pt, ptt, BILIRRUBINAS,$ 156.600,PCR SIN SOPORTE DE INTERPRETACION MEDICA $65.300 FAV OR VALIDAR.JENNIFER REBOLLEDO </t>
  </si>
  <si>
    <t>AUT/PTECIA MEDICA: SE DEVUELVE FACTURA NO CUENTA CON AUTORIZACION POR LOS SERVICIOS DE ESTANCIA NI PROCEDIMIENTO, OBJECC IONES REALIZADAS POR DR VICTOR OLAYA Paraclincos no intrepre pretados, dia 21 de marzo, hemograma,pt, ptt, BILIRRUBINAS,$ 156.600,PCR SIN SOPORTE DE INTERPRETACION MEDICA $65.300 FAV OR VALIDAR.JENNIFER REBOLLEDO</t>
  </si>
  <si>
    <t>AUT: SE SOSTIENE DEVOLUCION NO CUENTA CON AUTORIZACION LOS CODIGOS ALFANUMERICOS QUE ANEXAN NO SON VALIDOS PARA FACTURAR SE LOS INDICAN EN EL CORREO QUE DEBEN DE SOLICITAR EGRESO DE ESTANCIA Y PROCEDIMIENTOS AL CORREO CAPAUTORIZACIONES@EPSDELAGENTE.COM.CO ,NO SE EVIDENCIA TRZABILIDAD ,OBJECC IONES REALIZADAS POR DR VICTOR OLAYA Paraclincos no intrepretados, dia 21 de marzo, hemograma,pt, ptt, BILIRRUBINAS,$ 156.600,PCR SIN SOPORTE DE INTERPRETACION MEDICA $65.300 FAV OR VALIDAR.JENNIFER REBOLLEDO</t>
  </si>
  <si>
    <t>HF253902</t>
  </si>
  <si>
    <t>890706833_HF253902</t>
  </si>
  <si>
    <t xml:space="preserve">AUT: SE SOSTIENE DEVOLUCION EL CODIGO QUE ANEXAN SOLO AUTORIZA LA ATENCION DE UIRGENCIAS , LOS CODIGOS ALFANUMERICOS NO SON FACTURABLES SE DEBE DE REPORTAR EGRESO Y CIERRE DE CUENTA AL CORREO CAPAUTORIZACIONES@EPSDELAGENTE.COM.CO PARA QUE GENEREN AUTORIZACION POR LOS SERVICIOS FACTURADOS Y NO SE EVIDENCIA LA SOLICITUD DE ESTE  LOS CORREOS QUE ANEXAN SE ENCUENTRAN ERRADOS, PARACLINICOS NO SOPORTADOS NI INTERPRETADOS GLUCOSA FACTURAN 2 SOPORTAN E INTERPRETAN 1 ,BIOPSIA NO SOPORTADA NI INTERPRETADA,BOLIRRUBINAS FACTURAN 3 SOPORTAN INTERPRETAN 2 ,GLUCOMETRIAS 56 GLUCOMETRIAS SOPORTAN 50 ,HIERRO CARBOXIMALTOSA FACTURAN 3 SOPORTAN 1 ,AMPICILINA SULBACTAM FACTURAN 56 SOPORTAN 50, OBJECCION POR AUDITORIA MEDICA DR VICTOR OLAYA HEMOGLOBINA GLICOSILADA FACTURAN DOS, SE RECONOCE SOLO UNA, POR PERTINENCIA MEDICA: 70,800,19806 Proteína C reactiva PCR, prueba cuantitativa de alta precisión, no pertinente, pcr ultrasensible. No ofrece informacion adicional en el contexto inflamatorio, como si lo tiene en riesgo cardiovascular.  103.000 . JENNIFER REBOLLEDO </t>
  </si>
  <si>
    <t>AUT: SE SOSTIENE DEVOLUCION EL CODIGO QUE ANEXAN SOLO AUTORIZA LA ATENCION DE UIRGENCIAS , LOS CODIGOS ALFANUMERICOS NO SON FACTURABLES SE DEBE DE REPORTAR EGRESO Y CIERRE DE CUENTA AL CORREO CAPAUTORIZACIONES@EPSDELAGENTE.COM.CO PARA QUE GENEREN AUTORIZACION POR LOS SERVICIOS FACTURADOS Y NO SE EVIDENCIA LA SOLICITUD DE ESTE LOS CORREOS QUE ANEXAN SE ENCUENTRAN ERRADOS, PARACLINICOS NO SOPORTADOS NI INTERPRETADOS GLUCOSA FACTURAN 2 SOPORTAN E INTERPRETAN 1 ,BIOPSIA NO SOPORTADA NI INTERPRETADA,BOLIRRUBINAS FACTURAN 3 SOPORTAN INTERPRETAN 2 ,GLUCOMETRIAS 56 GLUCOMETRIAS SOPORTAN 50 ,HIERRO CARBOXIMALTOSA FACTURAN 3 SOPORTAN 1 ,AMPICILINA SULBACTAM FACTURAN 56 SOPORTAN 50, OBJECCION POR AUDITORIA MEDICA DR VICTOR OLAYA HEMOGLOBINA GLICOSILADA FACTURAN DOS, SE RECONOCE SOLO UNA, POR PERTINENCIA MEDICA: 70,800,19806 Proteína C reactiva PCR, prueba cuantitativa de alta precisión, no pertinente, pcr ultrasensible. No ofrece informacion adicional en el contexto inflamatorio, como si lo tiene en riesgo cardiovascular. 103.000 . JENNIFER REBOLLEDO</t>
  </si>
  <si>
    <t>HF286989</t>
  </si>
  <si>
    <t>890706833_HF286989</t>
  </si>
  <si>
    <t>Factura aceptada por la IPS</t>
  </si>
  <si>
    <t xml:space="preserve">Factura Aceptada por la IPS </t>
  </si>
  <si>
    <t>Finalizada</t>
  </si>
  <si>
    <t>181-360</t>
  </si>
  <si>
    <t xml:space="preserve">SE RATIFICA OBJECION. SE OBJETA A32001, SE CONSIDERA POR TIEMPO DE EVOLUCION DE SINTOMAS NO PERTINENTE, SE RECONOCE IGM |SE RATIFICA OBJECION. SE OBJETA 906625, AYUDA DIAGNOSTICA NO JUSTIFICADA NO APORTA EN CUADRO CLINICO DE PACIENTE|SE RATIFICA OBJECION. SE OBJETA 882222, SE CONSIDERA AYUDA DAIGNOSTICA NO JUSTIFICADA EN LA HISTORIA CLINICA, INICIALMENTE INDICAN ANTE TAQUICARDIA CONSIDERAN PROBABLE TRASTORNO DE ANSIEDAD SOLICITAN VALORACION POR PSICOLOGIA, NO SE ESPERA VALORACION POR PROFESIONAL MENCIONADO Y SOLICITAN ECO DE ARTERIALES RENALES COMO PRIMERA MEDIDA PARA ESTUDIO DE APARENTE HIPERTENSION ARTERIAL NO DIAGNOSTICADA. |SE RATIFICA OBJECION. SE OBJETA 879420, TOMOGRAFIA DE ABDOMEN, SE CONSIDERA QUE LA AYUDA DIAGNOSTICA NO ES JUSTIFICADA, PREVIAMENTE PACIENTE CON SOLICITUD DE ECOGRAFIA DE ABDOMEN TOTA QUE EVIDENCIA QUISTE ANEXIAL Y HEPATOMEGALIA, POSTERIORMENTE SOLICITAN TOMOGRAFIA ABDOMINAL POR HEPATOMEGALIA LO CUAL YA HABIA SIDO ACLARADO EN LA ECOGRAFIA, LA AYUDA DIAGNOSTICA NO APORTO AL MANEJO DE LA PACIENTE DEBIDO A QUE PRESENTO LOS MISMOS HALLAZGOS QUE LA ECOGRAFIA DE ABDOMEN. |SE RATIFICA OBJECION. SE OBJETA 902210, CANTIDAD 2, SE CONSIDERA PERTIENTE EL TOMADO INICIALMENTE, LOS HEMOGRAMAS DE CONTROL NO SON JUSTIFICADOS, PACIENTE EN QUIEN SE DESCARTO DENGUE, LAS PLAQUETAS INICIALES FUERON NORMALE, NO SE TENIA NINGUNA RAZON PARA REALIZA SEGUIMIENTO A SERIE BLANCO O ROJA. </t>
  </si>
  <si>
    <t>DIEGO FERNANDO COLLAZOS SILVA</t>
  </si>
  <si>
    <t>URG-2023-41</t>
  </si>
  <si>
    <t>HF351122</t>
  </si>
  <si>
    <t>890706833_HF351122</t>
  </si>
  <si>
    <t>Factura pendiente en programacion de pago</t>
  </si>
  <si>
    <t>Factura Cancelada</t>
  </si>
  <si>
    <t>91-180</t>
  </si>
  <si>
    <t>Jose Avilio Manquillo Gallo</t>
  </si>
  <si>
    <t>Urgencias</t>
  </si>
  <si>
    <t>(en blanco)</t>
  </si>
  <si>
    <t>HF367005</t>
  </si>
  <si>
    <t>890706833_HF367005</t>
  </si>
  <si>
    <t>31-60</t>
  </si>
  <si>
    <t>ProcesoMasivo</t>
  </si>
  <si>
    <t>HF356788</t>
  </si>
  <si>
    <t>890706833_HF356788</t>
  </si>
  <si>
    <t>Procesos Servidor</t>
  </si>
  <si>
    <t>PAGO DIRECTO REGIMEN SUBSIDIADO FEBRERO 2025</t>
  </si>
  <si>
    <t>HF358285</t>
  </si>
  <si>
    <t>890706833_HF358285</t>
  </si>
  <si>
    <t>61-90</t>
  </si>
  <si>
    <t>HF363288</t>
  </si>
  <si>
    <t>890706833_HF363288</t>
  </si>
  <si>
    <t>HF344576</t>
  </si>
  <si>
    <t>890706833_HF344576</t>
  </si>
  <si>
    <t xml:space="preserve">123 SE OBJETA 459101, PROCEDIMIENTO NO FACTURABLE, HACE PARTE INTEGRAL DE LA TECNICA QUIERURGICA DE LA RESECCION INTESTINAL Y SE FACTURA DE MANERA ADICIONAL. $827.800. Dr. Diego Fernando Collazos /JAM </t>
  </si>
  <si>
    <t>Acta Conciliacion N°507</t>
  </si>
  <si>
    <t>FOR-CSA-018</t>
  </si>
  <si>
    <t>HOJA 1 DE 1</t>
  </si>
  <si>
    <t>RESUMEN DE CARTERA REVISADA POR LA EPS</t>
  </si>
  <si>
    <t>VERSION 2</t>
  </si>
  <si>
    <t>Con Corte al dia: 31/03/2025</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</si>
  <si>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</si>
  <si>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</si>
  <si>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</si>
  <si>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</si>
  <si>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</si>
  <si>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</si>
  <si>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</si>
  <si>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</si>
  <si>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</si>
  <si>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</si>
  <si>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</si>
  <si>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</si>
  <si>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</si>
  <si>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</si>
  <si>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</si>
  <si>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</si>
  <si>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</si>
  <si>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</si>
  <si>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</si>
  <si>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</si>
  <si>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</si>
  <si>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</si>
  <si>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</si>
  <si>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</si>
  <si>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</si>
  <si>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</si>
  <si>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</si>
  <si>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</si>
  <si>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</si>
  <si>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HOSP FEDERICO LLERAS</t>
  </si>
  <si>
    <t>NIT: 890706833</t>
  </si>
  <si>
    <t>A continuacion me permito remitir nuestra respuesta al estado de cartera presentado en la fecha: 23/04/2025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</si>
</sst>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5" formatCode="&quot;$&quot;\ #,##0"/>
    <numFmt numFmtId="166" formatCode="_-&quot;$&quot;\ * #,##0_-;\-&quot;$&quot;\ * #,##0_-;_-&quot;$&quot;\ * &quot;-&quot;??_-;_-@_-"/>
    <numFmt numFmtId="167" formatCode="_-&quot;€&quot;\ * #,##0_-;\-&quot;€&quot;\ * #,##0_-;_-&quot;€&quot;\ * &quot;-&quot;??_-;_-@_-"/>
    <numFmt numFmtId="168" formatCode="_-[$$-240A]\ * #,##0_-;\-[$$-240A]\ * #,##0_-;_-[$$-240A]\ * &quot;-&quot;??_-;_-@_-"/>
    <numFmt numFmtId="169" formatCode="[$-240A]d&quot; de &quot;mmmm&quot; de &quot;yyyy;@"/>
    <numFmt numFmtId="170" formatCode="&quot;$&quot;\ #,##0;[Red]&quot;$&quot;\ #,##0"/>
    <numFmt numFmtId="171" formatCode="[$$-240A]\ #,##0;\-[$$-240A]\ #,##0"/>
    <numFmt numFmtId="172" formatCode="_-* #,##0_-;\-* #,##0_-;_-* &quot;-&quot;??_-;_-@_-"/>
  </numFmts>
  <fonts count="11" x14ac:knownFonts="1">
    <font>
      <sz val="11"/>
      <color theme="1"/>
      <name val="Aptos Narrow"/>
      <family val="2"/>
      <scheme val="minor"/>
    </font>
    <font>
      <sz val="11"/>
      <color theme="1"/>
      <name val="Aptos Narrow"/>
      <family val="2"/>
      <scheme val="minor"/>
    </font>
    <font>
      <b/>
      <sz val="11"/>
      <color theme="1"/>
      <name val="Aptos Narrow"/>
      <family val="2"/>
      <scheme val="minor"/>
    </font>
    <font>
      <sz val="8"/>
      <color theme="1"/>
      <name val="Tahoma"/>
      <family val="2"/>
    </font>
    <font>
      <sz val="8"/>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0"/>
      </bottom>
      <diagonal/>
    </border>
    <border>
      <left style="thin">
        <color indexed="64"/>
      </left>
      <right style="thin">
        <color indexed="64"/>
      </right>
      <top style="thin">
        <color indexed="0"/>
      </top>
      <bottom style="thin">
        <color indexed="0"/>
      </bottom>
      <diagonal/>
    </border>
    <border>
      <left style="thin">
        <color indexed="64"/>
      </left>
      <right style="thin">
        <color indexed="64"/>
      </right>
      <top style="thin">
        <color indexed="0"/>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xf numFmtId="43" fontId="1" fillId="0" borderId="0" applyFont="0" applyFill="0" applyBorder="0" applyAlignment="0" applyProtection="0"/>
    <xf numFmtId="43" fontId="1" fillId="0" borderId="0" applyFont="0" applyFill="0" applyBorder="0" applyAlignment="0" applyProtection="0"/>
  </cellStyleXfs>
  <cellXfs count="115">
    <xf numFmtId="0" fontId="0" fillId="0" borderId="0" xfId="0"/>
    <xf numFmtId="0" fontId="2" fillId="0" borderId="0" xfId="0" applyFont="1"/>
    <xf numFmtId="14" fontId="0" fillId="0" borderId="0" xfId="0" applyNumberFormat="1"/>
    <xf numFmtId="43" fontId="1" fillId="0" borderId="0" xfId="1" applyFont="1" applyFill="1"/>
    <xf numFmtId="0" fontId="2" fillId="0" borderId="1" xfId="0" applyFont="1" applyBorder="1" applyAlignment="1">
      <alignment horizontal="center"/>
    </xf>
    <xf numFmtId="14" fontId="2" fillId="0" borderId="1" xfId="0" applyNumberFormat="1" applyFont="1" applyBorder="1" applyAlignment="1">
      <alignment horizontal="center"/>
    </xf>
    <xf numFmtId="14" fontId="2" fillId="0" borderId="0" xfId="0" applyNumberFormat="1" applyFont="1"/>
    <xf numFmtId="43" fontId="2" fillId="0" borderId="0" xfId="1" applyFont="1" applyFill="1"/>
    <xf numFmtId="0" fontId="2" fillId="0" borderId="2" xfId="0" applyFont="1" applyBorder="1" applyAlignment="1">
      <alignment horizontal="center"/>
    </xf>
    <xf numFmtId="14" fontId="2" fillId="0" borderId="2" xfId="0" applyNumberFormat="1" applyFont="1" applyBorder="1" applyAlignment="1">
      <alignment horizontal="center"/>
    </xf>
    <xf numFmtId="43" fontId="2" fillId="0" borderId="2" xfId="1" applyFont="1" applyFill="1" applyBorder="1" applyAlignment="1">
      <alignment horizontal="center"/>
    </xf>
    <xf numFmtId="0" fontId="0" fillId="0" borderId="3" xfId="0" applyBorder="1" applyAlignment="1">
      <alignment horizontal="center"/>
    </xf>
    <xf numFmtId="14" fontId="0" fillId="0" borderId="3" xfId="0" applyNumberFormat="1" applyBorder="1"/>
    <xf numFmtId="14" fontId="0" fillId="0" borderId="3" xfId="0" applyNumberFormat="1" applyBorder="1" applyAlignment="1">
      <alignment horizontal="center"/>
    </xf>
    <xf numFmtId="43" fontId="1" fillId="0" borderId="3" xfId="1" applyFont="1" applyFill="1" applyBorder="1"/>
    <xf numFmtId="14" fontId="0" fillId="0" borderId="4" xfId="0" applyNumberFormat="1" applyBorder="1"/>
    <xf numFmtId="14" fontId="0" fillId="0" borderId="4" xfId="0" applyNumberFormat="1" applyBorder="1" applyAlignment="1">
      <alignment horizontal="center"/>
    </xf>
    <xf numFmtId="0" fontId="0" fillId="0" borderId="4" xfId="0" applyBorder="1" applyAlignment="1">
      <alignment horizontal="center"/>
    </xf>
    <xf numFmtId="43" fontId="1" fillId="0" borderId="4" xfId="1" applyFont="1" applyFill="1" applyBorder="1"/>
    <xf numFmtId="16" fontId="3" fillId="0" borderId="0" xfId="0" applyNumberFormat="1" applyFont="1" applyAlignment="1">
      <alignment horizontal="center" vertical="center"/>
    </xf>
    <xf numFmtId="0" fontId="3" fillId="0" borderId="0" xfId="0" applyFont="1" applyAlignment="1">
      <alignment horizontal="center" vertical="center"/>
    </xf>
    <xf numFmtId="14" fontId="3" fillId="0" borderId="0" xfId="0" applyNumberFormat="1" applyFont="1" applyAlignment="1">
      <alignment horizontal="center" vertical="center"/>
    </xf>
    <xf numFmtId="165" fontId="3" fillId="0" borderId="0" xfId="2" applyNumberFormat="1" applyFont="1" applyAlignment="1">
      <alignment vertical="center"/>
    </xf>
    <xf numFmtId="165" fontId="4" fillId="0" borderId="0" xfId="0" applyNumberFormat="1" applyFont="1" applyAlignment="1">
      <alignment vertical="center"/>
    </xf>
    <xf numFmtId="165" fontId="3" fillId="0" borderId="0" xfId="0" applyNumberFormat="1" applyFont="1" applyAlignment="1">
      <alignment vertical="center"/>
    </xf>
    <xf numFmtId="0" fontId="3" fillId="0" borderId="0" xfId="2" applyNumberFormat="1" applyFont="1" applyAlignment="1">
      <alignment vertical="center"/>
    </xf>
    <xf numFmtId="14" fontId="3" fillId="0" borderId="0" xfId="0" applyNumberFormat="1" applyFont="1" applyAlignment="1">
      <alignment vertical="center"/>
    </xf>
    <xf numFmtId="165" fontId="3" fillId="0" borderId="0" xfId="0" applyNumberFormat="1" applyFont="1"/>
    <xf numFmtId="165" fontId="3" fillId="0" borderId="0" xfId="2" applyNumberFormat="1" applyFont="1"/>
    <xf numFmtId="165" fontId="4" fillId="0" borderId="0" xfId="0" applyNumberFormat="1" applyFont="1" applyAlignment="1">
      <alignment horizontal="center" vertical="center"/>
    </xf>
    <xf numFmtId="165" fontId="4" fillId="0" borderId="0" xfId="3" applyNumberFormat="1" applyFont="1" applyAlignment="1">
      <alignment horizontal="center" vertic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66" fontId="5" fillId="0" borderId="1" xfId="4"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65" fontId="5" fillId="3" borderId="1" xfId="4" applyNumberFormat="1" applyFont="1" applyFill="1" applyBorder="1" applyAlignment="1">
      <alignment horizontal="center" vertical="center" wrapText="1"/>
    </xf>
    <xf numFmtId="0" fontId="5" fillId="3" borderId="1" xfId="4"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67" fontId="5" fillId="2" borderId="1" xfId="4"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pplyProtection="1">
      <alignment horizontal="center" vertical="center"/>
      <protection locked="0"/>
    </xf>
    <xf numFmtId="14" fontId="4" fillId="0" borderId="1" xfId="0" applyNumberFormat="1" applyFont="1" applyBorder="1" applyAlignment="1">
      <alignment horizontal="center" vertical="center"/>
    </xf>
    <xf numFmtId="166" fontId="4" fillId="0" borderId="1" xfId="5" applyNumberFormat="1" applyFont="1" applyFill="1" applyBorder="1" applyAlignment="1">
      <alignment horizontal="center" vertical="center"/>
    </xf>
    <xf numFmtId="0" fontId="3" fillId="0" borderId="1" xfId="0" applyFont="1" applyBorder="1" applyAlignment="1">
      <alignment vertical="center"/>
    </xf>
    <xf numFmtId="166" fontId="4" fillId="0" borderId="1" xfId="5" applyNumberFormat="1" applyFont="1" applyBorder="1" applyAlignment="1">
      <alignment horizontal="center" vertical="center"/>
    </xf>
    <xf numFmtId="168" fontId="4" fillId="0" borderId="1" xfId="2" applyNumberFormat="1" applyFont="1" applyBorder="1" applyAlignment="1">
      <alignment horizontal="center" vertical="center"/>
    </xf>
    <xf numFmtId="0" fontId="3" fillId="0" borderId="1" xfId="0" applyFont="1" applyBorder="1" applyAlignment="1">
      <alignment horizontal="center" vertical="center"/>
    </xf>
    <xf numFmtId="0" fontId="7" fillId="0" borderId="0" xfId="6" applyFont="1"/>
    <xf numFmtId="0" fontId="7" fillId="0" borderId="5" xfId="6" applyFont="1" applyBorder="1" applyAlignment="1">
      <alignment horizontal="centerContinuous"/>
    </xf>
    <xf numFmtId="0" fontId="7" fillId="0" borderId="6" xfId="6" applyFont="1" applyBorder="1" applyAlignment="1">
      <alignment horizontal="centerContinuous"/>
    </xf>
    <xf numFmtId="0" fontId="8" fillId="0" borderId="5" xfId="6" applyFont="1" applyBorder="1" applyAlignment="1">
      <alignment horizontal="center" vertical="center"/>
    </xf>
    <xf numFmtId="0" fontId="8" fillId="0" borderId="7" xfId="6" applyFont="1" applyBorder="1" applyAlignment="1">
      <alignment horizontal="center" vertical="center"/>
    </xf>
    <xf numFmtId="0" fontId="8" fillId="0" borderId="6" xfId="6" applyFont="1" applyBorder="1" applyAlignment="1">
      <alignment horizontal="center" vertical="center"/>
    </xf>
    <xf numFmtId="0" fontId="8" fillId="0" borderId="8" xfId="6" applyFont="1" applyBorder="1" applyAlignment="1">
      <alignment horizontal="center" vertical="center"/>
    </xf>
    <xf numFmtId="0" fontId="7" fillId="0" borderId="9" xfId="6" applyFont="1" applyBorder="1" applyAlignment="1">
      <alignment horizontal="centerContinuous"/>
    </xf>
    <xf numFmtId="0" fontId="7" fillId="0" borderId="10" xfId="6" applyFont="1" applyBorder="1" applyAlignment="1">
      <alignment horizontal="centerContinuous"/>
    </xf>
    <xf numFmtId="0" fontId="8" fillId="0" borderId="11" xfId="6" applyFont="1" applyBorder="1" applyAlignment="1">
      <alignment horizontal="center" vertical="center"/>
    </xf>
    <xf numFmtId="0" fontId="8" fillId="0" borderId="12" xfId="6" applyFont="1" applyBorder="1" applyAlignment="1">
      <alignment horizontal="center" vertical="center"/>
    </xf>
    <xf numFmtId="0" fontId="8" fillId="0" borderId="13" xfId="6" applyFont="1" applyBorder="1" applyAlignment="1">
      <alignment horizontal="center" vertical="center"/>
    </xf>
    <xf numFmtId="0" fontId="8" fillId="0" borderId="14" xfId="6" applyFont="1" applyBorder="1" applyAlignment="1">
      <alignment horizontal="center" vertical="center"/>
    </xf>
    <xf numFmtId="0" fontId="8" fillId="0" borderId="5" xfId="6" applyFont="1" applyBorder="1" applyAlignment="1">
      <alignment horizontal="centerContinuous" vertical="center"/>
    </xf>
    <xf numFmtId="0" fontId="8" fillId="0" borderId="7" xfId="6" applyFont="1" applyBorder="1" applyAlignment="1">
      <alignment horizontal="centerContinuous" vertical="center"/>
    </xf>
    <xf numFmtId="0" fontId="8" fillId="0" borderId="6" xfId="6" applyFont="1" applyBorder="1" applyAlignment="1">
      <alignment horizontal="centerContinuous" vertical="center"/>
    </xf>
    <xf numFmtId="0" fontId="8" fillId="0" borderId="8" xfId="6" applyFont="1" applyBorder="1" applyAlignment="1">
      <alignment horizontal="centerContinuous" vertical="center"/>
    </xf>
    <xf numFmtId="0" fontId="8" fillId="0" borderId="9" xfId="6" applyFont="1" applyBorder="1" applyAlignment="1">
      <alignment horizontal="centerContinuous" vertical="center"/>
    </xf>
    <xf numFmtId="0" fontId="8" fillId="0" borderId="0" xfId="6" applyFont="1" applyAlignment="1">
      <alignment horizontal="centerContinuous" vertical="center"/>
    </xf>
    <xf numFmtId="0" fontId="8" fillId="0" borderId="15" xfId="6" applyFont="1" applyBorder="1" applyAlignment="1">
      <alignment horizontal="centerContinuous" vertical="center"/>
    </xf>
    <xf numFmtId="0" fontId="7" fillId="0" borderId="11" xfId="6" applyFont="1" applyBorder="1" applyAlignment="1">
      <alignment horizontal="centerContinuous"/>
    </xf>
    <xf numFmtId="0" fontId="7" fillId="0" borderId="13" xfId="6" applyFont="1" applyBorder="1" applyAlignment="1">
      <alignment horizontal="centerContinuous"/>
    </xf>
    <xf numFmtId="0" fontId="8" fillId="0" borderId="11" xfId="6" applyFont="1" applyBorder="1" applyAlignment="1">
      <alignment horizontal="centerContinuous" vertical="center"/>
    </xf>
    <xf numFmtId="0" fontId="8" fillId="0" borderId="12" xfId="6" applyFont="1" applyBorder="1" applyAlignment="1">
      <alignment horizontal="centerContinuous" vertical="center"/>
    </xf>
    <xf numFmtId="0" fontId="8" fillId="0" borderId="13" xfId="6" applyFont="1" applyBorder="1" applyAlignment="1">
      <alignment horizontal="centerContinuous" vertical="center"/>
    </xf>
    <xf numFmtId="0" fontId="8" fillId="0" borderId="14" xfId="6" applyFont="1" applyBorder="1" applyAlignment="1">
      <alignment horizontal="centerContinuous" vertical="center"/>
    </xf>
    <xf numFmtId="0" fontId="7" fillId="0" borderId="9" xfId="6" applyFont="1" applyBorder="1"/>
    <xf numFmtId="0" fontId="7" fillId="0" borderId="10" xfId="6" applyFont="1" applyBorder="1"/>
    <xf numFmtId="0" fontId="8" fillId="0" borderId="0" xfId="6" applyFont="1"/>
    <xf numFmtId="14" fontId="7" fillId="0" borderId="0" xfId="6" applyNumberFormat="1" applyFont="1"/>
    <xf numFmtId="169" fontId="7" fillId="0" borderId="0" xfId="6" applyNumberFormat="1" applyFont="1"/>
    <xf numFmtId="14" fontId="7" fillId="0" borderId="0" xfId="6" applyNumberFormat="1" applyFont="1" applyAlignment="1">
      <alignment horizontal="left"/>
    </xf>
    <xf numFmtId="1" fontId="8" fillId="0" borderId="0" xfId="7" applyNumberFormat="1" applyFont="1" applyAlignment="1">
      <alignment horizontal="center" vertical="center"/>
    </xf>
    <xf numFmtId="165" fontId="8" fillId="0" borderId="0" xfId="6" applyNumberFormat="1" applyFont="1" applyAlignment="1">
      <alignment horizontal="center" vertical="center"/>
    </xf>
    <xf numFmtId="1" fontId="8" fillId="0" borderId="0" xfId="6" applyNumberFormat="1" applyFont="1" applyAlignment="1">
      <alignment horizontal="center"/>
    </xf>
    <xf numFmtId="170" fontId="8" fillId="0" borderId="0" xfId="6" applyNumberFormat="1" applyFont="1" applyAlignment="1">
      <alignment horizontal="right"/>
    </xf>
    <xf numFmtId="1" fontId="7" fillId="0" borderId="0" xfId="6" applyNumberFormat="1" applyFont="1" applyAlignment="1">
      <alignment horizontal="center"/>
    </xf>
    <xf numFmtId="170" fontId="7" fillId="0" borderId="0" xfId="6" applyNumberFormat="1" applyFont="1" applyAlignment="1">
      <alignment horizontal="right"/>
    </xf>
    <xf numFmtId="1" fontId="7" fillId="0" borderId="12" xfId="6" applyNumberFormat="1" applyFont="1" applyBorder="1" applyAlignment="1">
      <alignment horizontal="center"/>
    </xf>
    <xf numFmtId="170" fontId="7" fillId="0" borderId="12" xfId="6" applyNumberFormat="1" applyFont="1" applyBorder="1" applyAlignment="1">
      <alignment horizontal="right"/>
    </xf>
    <xf numFmtId="0" fontId="7" fillId="0" borderId="0" xfId="6" applyFont="1" applyAlignment="1">
      <alignment horizontal="center"/>
    </xf>
    <xf numFmtId="1" fontId="8" fillId="0" borderId="16" xfId="6" applyNumberFormat="1" applyFont="1" applyBorder="1" applyAlignment="1">
      <alignment horizontal="center"/>
    </xf>
    <xf numFmtId="170" fontId="8" fillId="0" borderId="16" xfId="6" applyNumberFormat="1" applyFont="1" applyBorder="1" applyAlignment="1">
      <alignment horizontal="right"/>
    </xf>
    <xf numFmtId="170" fontId="7" fillId="0" borderId="0" xfId="6" applyNumberFormat="1" applyFont="1"/>
    <xf numFmtId="170" fontId="8" fillId="0" borderId="12" xfId="6" applyNumberFormat="1" applyFont="1" applyBorder="1"/>
    <xf numFmtId="170" fontId="7" fillId="0" borderId="12" xfId="6" applyNumberFormat="1" applyFont="1" applyBorder="1"/>
    <xf numFmtId="170" fontId="8" fillId="0" borderId="0" xfId="6" applyNumberFormat="1" applyFont="1"/>
    <xf numFmtId="0" fontId="9" fillId="0" borderId="0" xfId="6" applyFont="1" applyAlignment="1">
      <alignment horizontal="center" vertical="center" wrapText="1"/>
    </xf>
    <xf numFmtId="0" fontId="7" fillId="0" borderId="11" xfId="6" applyFont="1" applyBorder="1"/>
    <xf numFmtId="0" fontId="7" fillId="0" borderId="12" xfId="6" applyFont="1" applyBorder="1"/>
    <xf numFmtId="0" fontId="7" fillId="0" borderId="13" xfId="6" applyFont="1" applyBorder="1"/>
    <xf numFmtId="0" fontId="8" fillId="0" borderId="9" xfId="6" applyFont="1" applyBorder="1" applyAlignment="1">
      <alignment horizontal="center" vertical="center" wrapText="1"/>
    </xf>
    <xf numFmtId="0" fontId="8" fillId="0" borderId="0" xfId="6" applyFont="1" applyAlignment="1">
      <alignment horizontal="center" vertical="center" wrapText="1"/>
    </xf>
    <xf numFmtId="0" fontId="8" fillId="0" borderId="10" xfId="6" applyFont="1" applyBorder="1" applyAlignment="1">
      <alignment horizontal="center" vertical="center" wrapText="1"/>
    </xf>
    <xf numFmtId="0" fontId="7" fillId="7" borderId="0" xfId="6" applyFont="1" applyFill="1"/>
    <xf numFmtId="0" fontId="8" fillId="0" borderId="0" xfId="6" applyFont="1" applyAlignment="1">
      <alignment horizontal="center"/>
    </xf>
    <xf numFmtId="1" fontId="8" fillId="0" borderId="0" xfId="7" applyNumberFormat="1" applyFont="1" applyAlignment="1">
      <alignment horizontal="right"/>
    </xf>
    <xf numFmtId="171" fontId="8" fillId="0" borderId="0" xfId="8" applyNumberFormat="1" applyFont="1" applyAlignment="1">
      <alignment horizontal="right"/>
    </xf>
    <xf numFmtId="1" fontId="7" fillId="0" borderId="0" xfId="7" applyNumberFormat="1" applyFont="1" applyAlignment="1">
      <alignment horizontal="right"/>
    </xf>
    <xf numFmtId="171" fontId="7" fillId="0" borderId="0" xfId="8" applyNumberFormat="1" applyFont="1" applyAlignment="1">
      <alignment horizontal="right"/>
    </xf>
    <xf numFmtId="172" fontId="7" fillId="0" borderId="16" xfId="8" applyNumberFormat="1" applyFont="1" applyBorder="1" applyAlignment="1">
      <alignment horizontal="center"/>
    </xf>
    <xf numFmtId="171" fontId="7" fillId="0" borderId="16" xfId="8" applyNumberFormat="1" applyFont="1" applyBorder="1" applyAlignment="1">
      <alignment horizontal="right"/>
    </xf>
    <xf numFmtId="0" fontId="10" fillId="0" borderId="0" xfId="0" applyFont="1" applyAlignment="1">
      <alignment horizontal="center" vertical="center" wrapText="1"/>
    </xf>
    <xf numFmtId="168" fontId="1" fillId="0" borderId="4" xfId="1" applyNumberFormat="1" applyFont="1" applyFill="1" applyBorder="1"/>
  </cellXfs>
  <cellStyles count="9">
    <cellStyle name="Millares" xfId="1" builtinId="3"/>
    <cellStyle name="Millares 2 2" xfId="8" xr:uid="{EBD5B0EF-5270-4DA4-96CA-1617B47557E7}"/>
    <cellStyle name="Millares 3" xfId="7" xr:uid="{B1BAAEED-ACAB-4975-AB8C-98A2D2815CC9}"/>
    <cellStyle name="Moneda" xfId="2" builtinId="4"/>
    <cellStyle name="Moneda 44" xfId="3" xr:uid="{3D315F76-A830-45C5-B522-A584D641B154}"/>
    <cellStyle name="Moneda 45" xfId="4" xr:uid="{B720F8E0-642B-4CF1-83D1-58CD80DC4B4C}"/>
    <cellStyle name="Moneda 46" xfId="5" xr:uid="{918F5507-55EA-4A5A-A576-D14EE3FFDEA0}"/>
    <cellStyle name="Normal" xfId="0" builtinId="0"/>
    <cellStyle name="Normal 2 2" xfId="6" xr:uid="{1B5CE0AA-C91E-4BC7-9724-5383565F0B1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47055493-5C49-48B0-AEEF-62C05BDC4E56}"/>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664518B4-BFE4-4C69-A044-BB2576D837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DD3FCBC8-8448-454C-A699-484ACE3C04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E7F1096A-4871-451A-B92C-4FD5823115F0}"/>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ilo\Areas\CxPSalud\CARTERA\GESTORES%20DE%20CARTERA\NEYLA%20LIZETH%20OME\GESTION%20DE%20CARTERAS%202025\3.%20MACRO%20ABRIL%202025.xlsx" TargetMode="External"/><Relationship Id="rId1" Type="http://schemas.openxmlformats.org/officeDocument/2006/relationships/externalLinkPath" Target="file:///\\nilo\Areas\CxPSalud\CARTERA\GESTORES%20DE%20CARTERA\NEYLA%20LIZETH%20OME\GESTION%20DE%20CARTERAS%202025\3.%20MACRO%20ABRIL%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BOXALUD"/>
      <sheetName val="FESTIVOS"/>
      <sheetName val="TD"/>
      <sheetName val="MACRO ABRIL"/>
      <sheetName val="CARPETAS"/>
      <sheetName val="ESTRUCTURA"/>
      <sheetName val="FOR-CSA-018"/>
      <sheetName val="CIRCULAR 030"/>
      <sheetName val="FOR-CSA-005"/>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F92BD-4245-430E-BF38-4CDD4AC94419}">
  <dimension ref="A1:G24"/>
  <sheetViews>
    <sheetView topLeftCell="A4" workbookViewId="0">
      <selection activeCell="D24" sqref="D24"/>
    </sheetView>
  </sheetViews>
  <sheetFormatPr baseColWidth="10" defaultRowHeight="14.5" x14ac:dyDescent="0.35"/>
  <cols>
    <col min="1" max="1" width="15.36328125" customWidth="1"/>
    <col min="2" max="2" width="20.453125" bestFit="1" customWidth="1"/>
    <col min="3" max="3" width="18.6328125" bestFit="1" customWidth="1"/>
    <col min="4" max="4" width="25" bestFit="1" customWidth="1"/>
    <col min="5" max="5" width="17" bestFit="1" customWidth="1"/>
    <col min="6" max="6" width="17.453125" bestFit="1" customWidth="1"/>
    <col min="7" max="7" width="19.453125" bestFit="1" customWidth="1"/>
  </cols>
  <sheetData>
    <row r="1" spans="1:7" x14ac:dyDescent="0.35">
      <c r="A1" s="1" t="s">
        <v>0</v>
      </c>
      <c r="B1" s="2"/>
      <c r="C1" s="2"/>
      <c r="D1" s="3"/>
      <c r="E1" s="3"/>
      <c r="F1" s="3"/>
      <c r="G1" s="3"/>
    </row>
    <row r="2" spans="1:7" x14ac:dyDescent="0.35">
      <c r="A2" s="1" t="s">
        <v>1</v>
      </c>
      <c r="B2" s="2"/>
      <c r="C2" s="2"/>
      <c r="D2" s="3"/>
      <c r="E2" s="3"/>
      <c r="F2" s="3"/>
      <c r="G2" s="3"/>
    </row>
    <row r="3" spans="1:7" x14ac:dyDescent="0.35">
      <c r="B3" s="2"/>
      <c r="C3" s="2"/>
      <c r="D3" s="3"/>
      <c r="E3" s="3"/>
      <c r="F3" s="3"/>
      <c r="G3" s="3"/>
    </row>
    <row r="4" spans="1:7" x14ac:dyDescent="0.35">
      <c r="A4" s="4" t="s">
        <v>2</v>
      </c>
      <c r="B4" s="5" t="s">
        <v>3</v>
      </c>
      <c r="C4" s="6"/>
      <c r="D4" s="7"/>
      <c r="E4" s="7"/>
      <c r="F4" s="7"/>
      <c r="G4" s="7"/>
    </row>
    <row r="5" spans="1:7" x14ac:dyDescent="0.35">
      <c r="A5" s="1"/>
      <c r="B5" s="6"/>
      <c r="C5" s="6"/>
      <c r="D5" s="7"/>
      <c r="E5" s="7"/>
      <c r="F5" s="7"/>
      <c r="G5" s="7"/>
    </row>
    <row r="6" spans="1:7" x14ac:dyDescent="0.35">
      <c r="A6" s="8" t="s">
        <v>4</v>
      </c>
      <c r="B6" s="9" t="s">
        <v>5</v>
      </c>
      <c r="C6" s="9" t="s">
        <v>6</v>
      </c>
      <c r="D6" s="10" t="s">
        <v>7</v>
      </c>
      <c r="E6" s="10" t="s">
        <v>8</v>
      </c>
      <c r="F6" s="10" t="s">
        <v>9</v>
      </c>
      <c r="G6" s="10" t="s">
        <v>10</v>
      </c>
    </row>
    <row r="7" spans="1:7" x14ac:dyDescent="0.35">
      <c r="A7" s="11" t="s">
        <v>11</v>
      </c>
      <c r="B7" s="12">
        <v>44943</v>
      </c>
      <c r="C7" s="13" t="s">
        <v>12</v>
      </c>
      <c r="D7" s="14">
        <v>0</v>
      </c>
      <c r="E7" s="14">
        <v>0</v>
      </c>
      <c r="F7" s="14">
        <v>0</v>
      </c>
      <c r="G7" s="14">
        <v>-400</v>
      </c>
    </row>
    <row r="8" spans="1:7" x14ac:dyDescent="0.35">
      <c r="A8" s="11" t="s">
        <v>13</v>
      </c>
      <c r="B8" s="12">
        <v>45008</v>
      </c>
      <c r="C8" s="13" t="s">
        <v>12</v>
      </c>
      <c r="D8" s="14">
        <v>0</v>
      </c>
      <c r="E8" s="14">
        <v>0</v>
      </c>
      <c r="F8" s="14">
        <v>0</v>
      </c>
      <c r="G8" s="14">
        <v>-75477</v>
      </c>
    </row>
    <row r="9" spans="1:7" x14ac:dyDescent="0.35">
      <c r="A9" s="11" t="s">
        <v>14</v>
      </c>
      <c r="B9" s="12">
        <v>45012</v>
      </c>
      <c r="C9" s="13" t="s">
        <v>12</v>
      </c>
      <c r="D9" s="14">
        <v>0</v>
      </c>
      <c r="E9" s="14">
        <v>0</v>
      </c>
      <c r="F9" s="14">
        <v>0</v>
      </c>
      <c r="G9" s="14">
        <v>-400</v>
      </c>
    </row>
    <row r="10" spans="1:7" x14ac:dyDescent="0.35">
      <c r="A10" s="11" t="s">
        <v>15</v>
      </c>
      <c r="B10" s="12">
        <v>45173</v>
      </c>
      <c r="C10" s="13" t="s">
        <v>12</v>
      </c>
      <c r="D10" s="14">
        <v>0</v>
      </c>
      <c r="E10" s="14">
        <v>0</v>
      </c>
      <c r="F10" s="14">
        <v>0</v>
      </c>
      <c r="G10" s="14">
        <v>-23100</v>
      </c>
    </row>
    <row r="11" spans="1:7" x14ac:dyDescent="0.35">
      <c r="A11" s="11" t="s">
        <v>16</v>
      </c>
      <c r="B11" s="12">
        <v>45406</v>
      </c>
      <c r="C11" s="13" t="s">
        <v>12</v>
      </c>
      <c r="D11" s="14">
        <v>0</v>
      </c>
      <c r="E11" s="14">
        <v>0</v>
      </c>
      <c r="F11" s="14">
        <v>0</v>
      </c>
      <c r="G11" s="14">
        <v>-124800</v>
      </c>
    </row>
    <row r="12" spans="1:7" x14ac:dyDescent="0.35">
      <c r="A12" s="11" t="s">
        <v>17</v>
      </c>
      <c r="B12" s="12">
        <v>45532</v>
      </c>
      <c r="C12" s="13" t="s">
        <v>12</v>
      </c>
      <c r="D12" s="14">
        <v>0</v>
      </c>
      <c r="E12" s="14">
        <v>0</v>
      </c>
      <c r="F12" s="14">
        <v>0</v>
      </c>
      <c r="G12" s="14">
        <v>-13800</v>
      </c>
    </row>
    <row r="13" spans="1:7" x14ac:dyDescent="0.35">
      <c r="A13" s="11" t="s">
        <v>18</v>
      </c>
      <c r="B13" s="12">
        <v>44931</v>
      </c>
      <c r="C13" s="12">
        <v>45170</v>
      </c>
      <c r="D13" s="14">
        <v>6050038</v>
      </c>
      <c r="E13" s="14">
        <v>2838603.4438868822</v>
      </c>
      <c r="F13" s="14">
        <v>8888641.4438868817</v>
      </c>
      <c r="G13" s="14">
        <v>0</v>
      </c>
    </row>
    <row r="14" spans="1:7" x14ac:dyDescent="0.35">
      <c r="A14" s="11" t="s">
        <v>19</v>
      </c>
      <c r="B14" s="12">
        <v>45027</v>
      </c>
      <c r="C14" s="12">
        <v>45091</v>
      </c>
      <c r="D14" s="14">
        <v>5690149</v>
      </c>
      <c r="E14" s="14">
        <v>3126935.8752464387</v>
      </c>
      <c r="F14" s="14">
        <v>8817084.8752464391</v>
      </c>
      <c r="G14" s="14">
        <v>0</v>
      </c>
    </row>
    <row r="15" spans="1:7" x14ac:dyDescent="0.35">
      <c r="A15" s="11" t="s">
        <v>20</v>
      </c>
      <c r="B15" s="12">
        <v>45111</v>
      </c>
      <c r="C15" s="12">
        <v>45170</v>
      </c>
      <c r="D15" s="14">
        <v>19732964</v>
      </c>
      <c r="E15" s="14">
        <v>9258464.0903901532</v>
      </c>
      <c r="F15" s="14">
        <v>28991428.090390153</v>
      </c>
      <c r="G15" s="14">
        <v>0</v>
      </c>
    </row>
    <row r="16" spans="1:7" x14ac:dyDescent="0.35">
      <c r="A16" s="11" t="s">
        <v>21</v>
      </c>
      <c r="B16" s="12">
        <v>45265</v>
      </c>
      <c r="C16" s="12">
        <v>45302</v>
      </c>
      <c r="D16" s="14">
        <v>1581400</v>
      </c>
      <c r="E16" s="14">
        <v>530521.24519125605</v>
      </c>
      <c r="F16" s="14">
        <v>2111921.2451912561</v>
      </c>
      <c r="G16" s="14">
        <v>0</v>
      </c>
    </row>
    <row r="17" spans="1:7" x14ac:dyDescent="0.35">
      <c r="A17" s="11" t="s">
        <v>22</v>
      </c>
      <c r="B17" s="12">
        <v>45557</v>
      </c>
      <c r="C17" s="12">
        <v>45597</v>
      </c>
      <c r="D17" s="14">
        <v>20346769</v>
      </c>
      <c r="E17" s="14">
        <v>2020000.5420327871</v>
      </c>
      <c r="F17" s="14">
        <v>22366769.542032786</v>
      </c>
      <c r="G17" s="14">
        <v>0</v>
      </c>
    </row>
    <row r="18" spans="1:7" x14ac:dyDescent="0.35">
      <c r="A18" s="11" t="s">
        <v>23</v>
      </c>
      <c r="B18" s="12">
        <v>45591</v>
      </c>
      <c r="C18" s="12">
        <v>45628</v>
      </c>
      <c r="D18" s="14">
        <v>176432</v>
      </c>
      <c r="E18" s="14">
        <v>13652.799855737701</v>
      </c>
      <c r="F18" s="14">
        <v>190084.79985573771</v>
      </c>
      <c r="G18" s="14">
        <v>0</v>
      </c>
    </row>
    <row r="19" spans="1:7" x14ac:dyDescent="0.35">
      <c r="A19" s="11" t="s">
        <v>24</v>
      </c>
      <c r="B19" s="12">
        <v>45621</v>
      </c>
      <c r="C19" s="12">
        <v>45635</v>
      </c>
      <c r="D19" s="14">
        <v>691951</v>
      </c>
      <c r="E19" s="14">
        <v>50317.315504918006</v>
      </c>
      <c r="F19" s="14">
        <v>742268.31550491799</v>
      </c>
      <c r="G19" s="14">
        <v>0</v>
      </c>
    </row>
    <row r="20" spans="1:7" x14ac:dyDescent="0.35">
      <c r="A20" s="11" t="s">
        <v>25</v>
      </c>
      <c r="B20" s="12">
        <v>45628</v>
      </c>
      <c r="C20" s="12">
        <v>45667</v>
      </c>
      <c r="D20" s="14">
        <v>1009891</v>
      </c>
      <c r="E20" s="14">
        <v>52274.275942622888</v>
      </c>
      <c r="F20" s="14">
        <v>1062165.2759426229</v>
      </c>
      <c r="G20" s="14">
        <v>0</v>
      </c>
    </row>
    <row r="21" spans="1:7" x14ac:dyDescent="0.35">
      <c r="A21" s="11" t="s">
        <v>26</v>
      </c>
      <c r="B21" s="12">
        <v>45652</v>
      </c>
      <c r="C21" s="12">
        <v>45667</v>
      </c>
      <c r="D21" s="14">
        <v>2535017</v>
      </c>
      <c r="E21" s="14">
        <v>131218.29799180312</v>
      </c>
      <c r="F21" s="14">
        <v>2666235.2979918029</v>
      </c>
      <c r="G21" s="14">
        <v>0</v>
      </c>
    </row>
    <row r="22" spans="1:7" x14ac:dyDescent="0.35">
      <c r="A22" s="11" t="s">
        <v>27</v>
      </c>
      <c r="B22" s="12">
        <v>45678</v>
      </c>
      <c r="C22" s="12">
        <v>45698</v>
      </c>
      <c r="D22" s="14">
        <v>376195</v>
      </c>
      <c r="E22" s="14">
        <v>12048.724122950816</v>
      </c>
      <c r="F22" s="14">
        <v>388243.72412295081</v>
      </c>
      <c r="G22" s="14">
        <v>0</v>
      </c>
    </row>
    <row r="23" spans="1:7" x14ac:dyDescent="0.35">
      <c r="A23" s="11" t="s">
        <v>28</v>
      </c>
      <c r="B23" s="15">
        <v>45726</v>
      </c>
      <c r="C23" s="16" t="s">
        <v>12</v>
      </c>
      <c r="D23" s="14">
        <v>0</v>
      </c>
      <c r="E23" s="14">
        <v>0</v>
      </c>
      <c r="F23" s="14">
        <v>0</v>
      </c>
      <c r="G23" s="14">
        <v>-1701842</v>
      </c>
    </row>
    <row r="24" spans="1:7" x14ac:dyDescent="0.35">
      <c r="A24" s="17" t="s">
        <v>29</v>
      </c>
      <c r="B24" s="2"/>
      <c r="C24" s="2"/>
      <c r="D24" s="114">
        <v>58190806</v>
      </c>
      <c r="E24" s="18">
        <v>18034036.610165555</v>
      </c>
      <c r="F24" s="18">
        <v>76224842.610165551</v>
      </c>
      <c r="G24" s="18">
        <v>-1939819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BBA20-01EC-4B9D-A784-33C234F1D781}">
  <dimension ref="A1:BC12"/>
  <sheetViews>
    <sheetView workbookViewId="0">
      <selection activeCell="G18" sqref="G18"/>
    </sheetView>
  </sheetViews>
  <sheetFormatPr baseColWidth="10" defaultRowHeight="14.5" x14ac:dyDescent="0.35"/>
  <cols>
    <col min="1" max="1" width="8.1796875" bestFit="1" customWidth="1"/>
    <col min="3" max="3" width="6.36328125" bestFit="1" customWidth="1"/>
    <col min="4" max="4" width="6.6328125" bestFit="1" customWidth="1"/>
    <col min="5" max="5" width="8" bestFit="1" customWidth="1"/>
    <col min="32" max="32" width="12.08984375" customWidth="1"/>
    <col min="34" max="34" width="12.1796875" customWidth="1"/>
    <col min="42" max="42" width="13.1796875" customWidth="1"/>
    <col min="44" max="44" width="13.90625" customWidth="1"/>
    <col min="46" max="46" width="12.7265625" customWidth="1"/>
    <col min="49" max="49" width="13.1796875" customWidth="1"/>
    <col min="50" max="50" width="13.36328125" customWidth="1"/>
    <col min="52" max="52" width="13" customWidth="1"/>
  </cols>
  <sheetData>
    <row r="1" spans="1:55" x14ac:dyDescent="0.35">
      <c r="A1" s="19">
        <v>45747</v>
      </c>
      <c r="B1" s="20"/>
      <c r="C1" s="20"/>
      <c r="D1" s="20"/>
      <c r="E1" s="20"/>
      <c r="F1" s="20"/>
      <c r="G1" s="21"/>
      <c r="H1" s="21"/>
      <c r="I1" s="22">
        <f>+SUBTOTAL(9,I3:I26698)</f>
        <v>58190806</v>
      </c>
      <c r="J1" s="22">
        <f>+SUBTOTAL(9,J3:J26698)</f>
        <v>58190806</v>
      </c>
      <c r="K1" s="23">
        <f>+J1-SUM(AL1:AT1)</f>
        <v>0</v>
      </c>
      <c r="L1" s="24"/>
      <c r="M1" s="22">
        <f>+SUBTOTAL(9,M3:M26698)</f>
        <v>0</v>
      </c>
      <c r="N1" s="25"/>
      <c r="O1" s="24"/>
      <c r="P1" s="26"/>
      <c r="Q1" s="26"/>
      <c r="R1" s="26"/>
      <c r="S1" s="26"/>
      <c r="T1" s="24"/>
      <c r="U1" s="24"/>
      <c r="V1" s="22">
        <f t="shared" ref="V1:AA1" si="0">+SUBTOTAL(9,V3:V26698)</f>
        <v>65446283</v>
      </c>
      <c r="W1" s="22">
        <f t="shared" si="0"/>
        <v>38678902</v>
      </c>
      <c r="X1" s="22">
        <f t="shared" si="0"/>
        <v>0</v>
      </c>
      <c r="Y1" s="22">
        <f t="shared" si="0"/>
        <v>100000</v>
      </c>
      <c r="Z1" s="22">
        <f t="shared" si="0"/>
        <v>2409200</v>
      </c>
      <c r="AA1" s="22">
        <f t="shared" si="0"/>
        <v>31480216</v>
      </c>
      <c r="AB1" s="24"/>
      <c r="AC1" s="24"/>
      <c r="AD1" s="24"/>
      <c r="AE1" s="22">
        <f>+SUBTOTAL(9,AE3:AE26698)</f>
        <v>31480216</v>
      </c>
      <c r="AF1" s="24"/>
      <c r="AG1" s="24"/>
      <c r="AH1" s="24"/>
      <c r="AI1" s="24"/>
      <c r="AJ1" s="24"/>
      <c r="AK1" s="24"/>
      <c r="AL1" s="22">
        <f t="shared" ref="AL1:AU1" si="1">+SUBTOTAL(9,AL3:AL26698)</f>
        <v>25136255</v>
      </c>
      <c r="AM1" s="22">
        <f t="shared" si="1"/>
        <v>31473151</v>
      </c>
      <c r="AN1" s="22">
        <f t="shared" si="1"/>
        <v>0</v>
      </c>
      <c r="AO1" s="22">
        <f t="shared" si="1"/>
        <v>1581400</v>
      </c>
      <c r="AP1" s="22">
        <f t="shared" si="1"/>
        <v>0</v>
      </c>
      <c r="AQ1" s="22">
        <f t="shared" si="1"/>
        <v>0</v>
      </c>
      <c r="AR1" s="22">
        <f t="shared" si="1"/>
        <v>0</v>
      </c>
      <c r="AS1" s="22">
        <f t="shared" si="1"/>
        <v>0</v>
      </c>
      <c r="AT1" s="22">
        <f t="shared" si="1"/>
        <v>0</v>
      </c>
      <c r="AU1" s="22">
        <f t="shared" si="1"/>
        <v>24308455</v>
      </c>
      <c r="AV1" s="27"/>
      <c r="AW1" s="27"/>
      <c r="AX1" s="27"/>
      <c r="AY1" s="27"/>
      <c r="AZ1" s="28"/>
      <c r="BA1" s="29"/>
      <c r="BB1" s="29"/>
      <c r="BC1" s="30"/>
    </row>
    <row r="2" spans="1:55" ht="30" x14ac:dyDescent="0.35">
      <c r="A2" s="31" t="s">
        <v>30</v>
      </c>
      <c r="B2" s="31" t="s">
        <v>31</v>
      </c>
      <c r="C2" s="31" t="s">
        <v>32</v>
      </c>
      <c r="D2" s="31" t="s">
        <v>33</v>
      </c>
      <c r="E2" s="31" t="s">
        <v>34</v>
      </c>
      <c r="F2" s="31" t="s">
        <v>35</v>
      </c>
      <c r="G2" s="32" t="s">
        <v>36</v>
      </c>
      <c r="H2" s="32" t="s">
        <v>37</v>
      </c>
      <c r="I2" s="33" t="s">
        <v>38</v>
      </c>
      <c r="J2" s="33" t="s">
        <v>39</v>
      </c>
      <c r="K2" s="34" t="s">
        <v>40</v>
      </c>
      <c r="L2" s="35" t="s">
        <v>41</v>
      </c>
      <c r="M2" s="36" t="s">
        <v>42</v>
      </c>
      <c r="N2" s="37" t="s">
        <v>43</v>
      </c>
      <c r="O2" s="38" t="s">
        <v>44</v>
      </c>
      <c r="P2" s="39" t="s">
        <v>45</v>
      </c>
      <c r="Q2" s="39" t="s">
        <v>46</v>
      </c>
      <c r="R2" s="39" t="s">
        <v>47</v>
      </c>
      <c r="S2" s="39" t="s">
        <v>48</v>
      </c>
      <c r="T2" s="38" t="s">
        <v>49</v>
      </c>
      <c r="U2" s="38" t="s">
        <v>50</v>
      </c>
      <c r="V2" s="38" t="s">
        <v>51</v>
      </c>
      <c r="W2" s="38" t="s">
        <v>52</v>
      </c>
      <c r="X2" s="38" t="s">
        <v>53</v>
      </c>
      <c r="Y2" s="38" t="s">
        <v>54</v>
      </c>
      <c r="Z2" s="38" t="s">
        <v>55</v>
      </c>
      <c r="AA2" s="38" t="s">
        <v>56</v>
      </c>
      <c r="AB2" s="38" t="s">
        <v>57</v>
      </c>
      <c r="AC2" s="38" t="s">
        <v>58</v>
      </c>
      <c r="AD2" s="38" t="s">
        <v>59</v>
      </c>
      <c r="AE2" s="40" t="s">
        <v>60</v>
      </c>
      <c r="AF2" s="40" t="s">
        <v>61</v>
      </c>
      <c r="AG2" s="40" t="s">
        <v>62</v>
      </c>
      <c r="AH2" s="40" t="s">
        <v>63</v>
      </c>
      <c r="AI2" s="40" t="s">
        <v>64</v>
      </c>
      <c r="AJ2" s="40" t="s">
        <v>65</v>
      </c>
      <c r="AK2" s="40" t="s">
        <v>66</v>
      </c>
      <c r="AL2" s="41" t="s">
        <v>67</v>
      </c>
      <c r="AM2" s="41" t="s">
        <v>68</v>
      </c>
      <c r="AN2" s="41" t="s">
        <v>69</v>
      </c>
      <c r="AO2" s="41" t="s">
        <v>55</v>
      </c>
      <c r="AP2" s="41" t="s">
        <v>70</v>
      </c>
      <c r="AQ2" s="41" t="s">
        <v>71</v>
      </c>
      <c r="AR2" s="41" t="s">
        <v>72</v>
      </c>
      <c r="AS2" s="41" t="s">
        <v>73</v>
      </c>
      <c r="AT2" s="41" t="s">
        <v>74</v>
      </c>
      <c r="AU2" s="42" t="s">
        <v>75</v>
      </c>
      <c r="AV2" s="42" t="s">
        <v>76</v>
      </c>
      <c r="AW2" s="42" t="s">
        <v>77</v>
      </c>
      <c r="AX2" s="42" t="s">
        <v>78</v>
      </c>
      <c r="AY2" s="42" t="s">
        <v>79</v>
      </c>
      <c r="AZ2" s="42" t="s">
        <v>80</v>
      </c>
    </row>
    <row r="3" spans="1:55" x14ac:dyDescent="0.35">
      <c r="A3" s="43">
        <v>890706833</v>
      </c>
      <c r="B3" s="44" t="s">
        <v>81</v>
      </c>
      <c r="C3" s="43" t="s">
        <v>82</v>
      </c>
      <c r="D3" s="43">
        <v>203890</v>
      </c>
      <c r="E3" s="43" t="s">
        <v>83</v>
      </c>
      <c r="F3" s="43" t="s">
        <v>84</v>
      </c>
      <c r="G3" s="45">
        <v>44931</v>
      </c>
      <c r="H3" s="45">
        <v>45170</v>
      </c>
      <c r="I3" s="46">
        <v>6050038</v>
      </c>
      <c r="J3" s="46">
        <v>6050038</v>
      </c>
      <c r="K3" s="43" t="s">
        <v>85</v>
      </c>
      <c r="L3" s="43" t="s">
        <v>86</v>
      </c>
      <c r="M3" s="43">
        <v>0</v>
      </c>
      <c r="N3" s="43"/>
      <c r="O3" s="43" t="s">
        <v>87</v>
      </c>
      <c r="P3" s="45">
        <v>44931</v>
      </c>
      <c r="Q3" s="45">
        <v>45293</v>
      </c>
      <c r="R3" s="45"/>
      <c r="S3" s="45">
        <v>45296</v>
      </c>
      <c r="T3" s="47">
        <v>451</v>
      </c>
      <c r="U3" s="47" t="s">
        <v>88</v>
      </c>
      <c r="V3" s="48">
        <v>6057103</v>
      </c>
      <c r="W3" s="48">
        <v>6057103</v>
      </c>
      <c r="X3" s="43">
        <v>0</v>
      </c>
      <c r="Y3" s="43">
        <v>0</v>
      </c>
      <c r="Z3" s="43">
        <v>0</v>
      </c>
      <c r="AA3" s="43">
        <v>6057103</v>
      </c>
      <c r="AB3" s="43" t="s">
        <v>89</v>
      </c>
      <c r="AC3" s="43"/>
      <c r="AD3" s="43"/>
      <c r="AE3" s="48">
        <v>6057103</v>
      </c>
      <c r="AF3" s="43" t="s">
        <v>56</v>
      </c>
      <c r="AG3" s="43" t="s">
        <v>90</v>
      </c>
      <c r="AH3" s="43" t="s">
        <v>91</v>
      </c>
      <c r="AI3" s="43" t="s">
        <v>92</v>
      </c>
      <c r="AJ3" s="43" t="s">
        <v>93</v>
      </c>
      <c r="AK3" s="43"/>
      <c r="AL3" s="43">
        <v>0</v>
      </c>
      <c r="AM3" s="46">
        <v>6050038</v>
      </c>
      <c r="AN3" s="43">
        <v>0</v>
      </c>
      <c r="AO3" s="43">
        <v>0</v>
      </c>
      <c r="AP3" s="43">
        <v>0</v>
      </c>
      <c r="AQ3" s="43">
        <v>0</v>
      </c>
      <c r="AR3" s="43">
        <v>0</v>
      </c>
      <c r="AS3" s="43">
        <v>0</v>
      </c>
      <c r="AT3" s="43">
        <v>0</v>
      </c>
      <c r="AU3" s="43">
        <v>0</v>
      </c>
      <c r="AV3" s="43">
        <v>0</v>
      </c>
      <c r="AW3" s="43"/>
      <c r="AX3" s="43"/>
      <c r="AY3" s="43"/>
      <c r="AZ3" s="43">
        <v>0</v>
      </c>
    </row>
    <row r="4" spans="1:55" x14ac:dyDescent="0.35">
      <c r="A4" s="43">
        <v>890706833</v>
      </c>
      <c r="B4" s="44" t="s">
        <v>81</v>
      </c>
      <c r="C4" s="43" t="s">
        <v>82</v>
      </c>
      <c r="D4" s="43">
        <v>228942</v>
      </c>
      <c r="E4" s="43" t="s">
        <v>94</v>
      </c>
      <c r="F4" s="43" t="s">
        <v>95</v>
      </c>
      <c r="G4" s="45">
        <v>45027</v>
      </c>
      <c r="H4" s="45">
        <v>45091</v>
      </c>
      <c r="I4" s="46">
        <v>5690149</v>
      </c>
      <c r="J4" s="46">
        <v>5690149</v>
      </c>
      <c r="K4" s="43" t="s">
        <v>85</v>
      </c>
      <c r="L4" s="43" t="s">
        <v>86</v>
      </c>
      <c r="M4" s="43">
        <v>0</v>
      </c>
      <c r="N4" s="43"/>
      <c r="O4" s="43" t="s">
        <v>87</v>
      </c>
      <c r="P4" s="45">
        <v>45027</v>
      </c>
      <c r="Q4" s="45">
        <v>45261</v>
      </c>
      <c r="R4" s="45"/>
      <c r="S4" s="45">
        <v>45274</v>
      </c>
      <c r="T4" s="47">
        <v>473</v>
      </c>
      <c r="U4" s="47" t="s">
        <v>88</v>
      </c>
      <c r="V4" s="48">
        <v>5690149</v>
      </c>
      <c r="W4" s="48">
        <v>5690149</v>
      </c>
      <c r="X4" s="43">
        <v>0</v>
      </c>
      <c r="Y4" s="43">
        <v>0</v>
      </c>
      <c r="Z4" s="43">
        <v>0</v>
      </c>
      <c r="AA4" s="43">
        <v>5690149</v>
      </c>
      <c r="AB4" s="43" t="s">
        <v>96</v>
      </c>
      <c r="AC4" s="43" t="s">
        <v>97</v>
      </c>
      <c r="AD4" s="43"/>
      <c r="AE4" s="48">
        <v>5690149</v>
      </c>
      <c r="AF4" s="43" t="s">
        <v>56</v>
      </c>
      <c r="AG4" s="43" t="s">
        <v>98</v>
      </c>
      <c r="AH4" s="43" t="s">
        <v>91</v>
      </c>
      <c r="AI4" s="43" t="s">
        <v>92</v>
      </c>
      <c r="AJ4" s="43" t="s">
        <v>93</v>
      </c>
      <c r="AK4" s="43"/>
      <c r="AL4" s="43">
        <v>0</v>
      </c>
      <c r="AM4" s="46">
        <v>5690149</v>
      </c>
      <c r="AN4" s="43">
        <v>0</v>
      </c>
      <c r="AO4" s="43">
        <v>0</v>
      </c>
      <c r="AP4" s="43">
        <v>0</v>
      </c>
      <c r="AQ4" s="43">
        <v>0</v>
      </c>
      <c r="AR4" s="43">
        <v>0</v>
      </c>
      <c r="AS4" s="43">
        <v>0</v>
      </c>
      <c r="AT4" s="43">
        <v>0</v>
      </c>
      <c r="AU4" s="43">
        <v>0</v>
      </c>
      <c r="AV4" s="43">
        <v>0</v>
      </c>
      <c r="AW4" s="43"/>
      <c r="AX4" s="43"/>
      <c r="AY4" s="43"/>
      <c r="AZ4" s="43">
        <v>0</v>
      </c>
    </row>
    <row r="5" spans="1:55" x14ac:dyDescent="0.35">
      <c r="A5" s="43">
        <v>890706833</v>
      </c>
      <c r="B5" s="44" t="s">
        <v>81</v>
      </c>
      <c r="C5" s="43" t="s">
        <v>82</v>
      </c>
      <c r="D5" s="43">
        <v>253902</v>
      </c>
      <c r="E5" s="43" t="s">
        <v>99</v>
      </c>
      <c r="F5" s="43" t="s">
        <v>100</v>
      </c>
      <c r="G5" s="45">
        <v>45111</v>
      </c>
      <c r="H5" s="45">
        <v>45170</v>
      </c>
      <c r="I5" s="46">
        <v>19732964</v>
      </c>
      <c r="J5" s="46">
        <v>19732964</v>
      </c>
      <c r="K5" s="43" t="s">
        <v>85</v>
      </c>
      <c r="L5" s="43" t="s">
        <v>86</v>
      </c>
      <c r="M5" s="43">
        <v>0</v>
      </c>
      <c r="N5" s="43"/>
      <c r="O5" s="43" t="s">
        <v>87</v>
      </c>
      <c r="P5" s="45">
        <v>45111</v>
      </c>
      <c r="Q5" s="45">
        <v>45261</v>
      </c>
      <c r="R5" s="45"/>
      <c r="S5" s="45">
        <v>45274</v>
      </c>
      <c r="T5" s="47">
        <v>473</v>
      </c>
      <c r="U5" s="47" t="s">
        <v>88</v>
      </c>
      <c r="V5" s="48">
        <v>19732964</v>
      </c>
      <c r="W5" s="48">
        <v>19732964</v>
      </c>
      <c r="X5" s="43">
        <v>0</v>
      </c>
      <c r="Y5" s="43">
        <v>0</v>
      </c>
      <c r="Z5" s="43">
        <v>0</v>
      </c>
      <c r="AA5" s="43">
        <v>19732964</v>
      </c>
      <c r="AB5" s="43" t="s">
        <v>101</v>
      </c>
      <c r="AC5" s="43"/>
      <c r="AD5" s="43"/>
      <c r="AE5" s="48">
        <v>19732964</v>
      </c>
      <c r="AF5" s="43" t="s">
        <v>56</v>
      </c>
      <c r="AG5" s="43" t="s">
        <v>102</v>
      </c>
      <c r="AH5" s="43" t="s">
        <v>91</v>
      </c>
      <c r="AI5" s="43" t="s">
        <v>92</v>
      </c>
      <c r="AJ5" s="43" t="s">
        <v>93</v>
      </c>
      <c r="AK5" s="43"/>
      <c r="AL5" s="43">
        <v>0</v>
      </c>
      <c r="AM5" s="46">
        <v>19732964</v>
      </c>
      <c r="AN5" s="43">
        <v>0</v>
      </c>
      <c r="AO5" s="43">
        <v>0</v>
      </c>
      <c r="AP5" s="43">
        <v>0</v>
      </c>
      <c r="AQ5" s="43">
        <v>0</v>
      </c>
      <c r="AR5" s="43">
        <v>0</v>
      </c>
      <c r="AS5" s="43">
        <v>0</v>
      </c>
      <c r="AT5" s="43">
        <v>0</v>
      </c>
      <c r="AU5" s="43">
        <v>0</v>
      </c>
      <c r="AV5" s="43">
        <v>0</v>
      </c>
      <c r="AW5" s="43"/>
      <c r="AX5" s="43"/>
      <c r="AY5" s="43"/>
      <c r="AZ5" s="43">
        <v>0</v>
      </c>
    </row>
    <row r="6" spans="1:55" x14ac:dyDescent="0.35">
      <c r="A6" s="43">
        <v>890706833</v>
      </c>
      <c r="B6" s="44" t="s">
        <v>81</v>
      </c>
      <c r="C6" s="43" t="s">
        <v>82</v>
      </c>
      <c r="D6" s="43">
        <v>286989</v>
      </c>
      <c r="E6" s="43" t="s">
        <v>103</v>
      </c>
      <c r="F6" s="43" t="s">
        <v>104</v>
      </c>
      <c r="G6" s="45">
        <v>45265</v>
      </c>
      <c r="H6" s="45">
        <v>45302</v>
      </c>
      <c r="I6" s="46">
        <v>1581400</v>
      </c>
      <c r="J6" s="46">
        <v>1581400</v>
      </c>
      <c r="K6" s="43" t="s">
        <v>105</v>
      </c>
      <c r="L6" s="43" t="s">
        <v>106</v>
      </c>
      <c r="M6" s="43">
        <v>0</v>
      </c>
      <c r="N6" s="43"/>
      <c r="O6" s="43" t="s">
        <v>107</v>
      </c>
      <c r="P6" s="45">
        <v>45265</v>
      </c>
      <c r="Q6" s="45">
        <v>45383</v>
      </c>
      <c r="R6" s="45">
        <v>45408</v>
      </c>
      <c r="S6" s="45"/>
      <c r="T6" s="47">
        <v>339</v>
      </c>
      <c r="U6" s="47" t="s">
        <v>108</v>
      </c>
      <c r="V6" s="48">
        <v>8729812</v>
      </c>
      <c r="W6" s="48">
        <v>1581400</v>
      </c>
      <c r="X6" s="43">
        <v>0</v>
      </c>
      <c r="Y6" s="43">
        <v>0</v>
      </c>
      <c r="Z6" s="49">
        <v>1581400</v>
      </c>
      <c r="AA6" s="43">
        <v>0</v>
      </c>
      <c r="AB6" s="43"/>
      <c r="AC6" s="43" t="s">
        <v>109</v>
      </c>
      <c r="AD6" s="43" t="s">
        <v>110</v>
      </c>
      <c r="AE6" s="43">
        <v>0</v>
      </c>
      <c r="AF6" s="43"/>
      <c r="AG6" s="43"/>
      <c r="AH6" s="43"/>
      <c r="AI6" s="43" t="s">
        <v>92</v>
      </c>
      <c r="AJ6" s="43"/>
      <c r="AK6" s="43" t="s">
        <v>111</v>
      </c>
      <c r="AL6" s="43">
        <v>0</v>
      </c>
      <c r="AM6" s="43">
        <v>0</v>
      </c>
      <c r="AN6" s="43">
        <v>0</v>
      </c>
      <c r="AO6" s="46">
        <v>1581400</v>
      </c>
      <c r="AP6" s="43">
        <v>0</v>
      </c>
      <c r="AQ6" s="43">
        <v>0</v>
      </c>
      <c r="AR6" s="43">
        <v>0</v>
      </c>
      <c r="AS6" s="43">
        <v>0</v>
      </c>
      <c r="AT6" s="43">
        <v>0</v>
      </c>
      <c r="AU6" s="43">
        <v>0</v>
      </c>
      <c r="AV6" s="43">
        <v>0</v>
      </c>
      <c r="AW6" s="43"/>
      <c r="AX6" s="43"/>
      <c r="AY6" s="43"/>
      <c r="AZ6" s="43">
        <v>0</v>
      </c>
    </row>
    <row r="7" spans="1:55" x14ac:dyDescent="0.35">
      <c r="A7" s="43">
        <v>890706833</v>
      </c>
      <c r="B7" s="44" t="s">
        <v>81</v>
      </c>
      <c r="C7" s="43" t="s">
        <v>82</v>
      </c>
      <c r="D7" s="43">
        <v>351122</v>
      </c>
      <c r="E7" s="43" t="s">
        <v>112</v>
      </c>
      <c r="F7" s="43" t="s">
        <v>113</v>
      </c>
      <c r="G7" s="45">
        <v>45591</v>
      </c>
      <c r="H7" s="45">
        <v>45628</v>
      </c>
      <c r="I7" s="46">
        <v>176432</v>
      </c>
      <c r="J7" s="46">
        <v>176432</v>
      </c>
      <c r="K7" s="43" t="s">
        <v>114</v>
      </c>
      <c r="L7" s="43" t="s">
        <v>115</v>
      </c>
      <c r="M7" s="43">
        <v>0</v>
      </c>
      <c r="N7" s="43"/>
      <c r="O7" s="43" t="s">
        <v>107</v>
      </c>
      <c r="P7" s="45">
        <v>45591</v>
      </c>
      <c r="Q7" s="45">
        <v>45628</v>
      </c>
      <c r="R7" s="45">
        <v>45656</v>
      </c>
      <c r="S7" s="45"/>
      <c r="T7" s="50">
        <v>91</v>
      </c>
      <c r="U7" s="50" t="s">
        <v>116</v>
      </c>
      <c r="V7" s="48">
        <v>176432</v>
      </c>
      <c r="W7" s="48">
        <v>176432</v>
      </c>
      <c r="X7" s="43">
        <v>0</v>
      </c>
      <c r="Y7" s="43">
        <v>0</v>
      </c>
      <c r="Z7" s="43">
        <v>0</v>
      </c>
      <c r="AA7" s="43">
        <v>0</v>
      </c>
      <c r="AB7" s="43"/>
      <c r="AC7" s="43"/>
      <c r="AD7" s="43" t="s">
        <v>117</v>
      </c>
      <c r="AE7" s="43">
        <v>0</v>
      </c>
      <c r="AF7" s="43"/>
      <c r="AG7" s="43"/>
      <c r="AH7" s="43"/>
      <c r="AI7" s="43" t="s">
        <v>118</v>
      </c>
      <c r="AJ7" s="43"/>
      <c r="AK7" s="43" t="s">
        <v>111</v>
      </c>
      <c r="AL7" s="46">
        <v>176432</v>
      </c>
      <c r="AM7" s="43">
        <v>0</v>
      </c>
      <c r="AN7" s="43">
        <v>0</v>
      </c>
      <c r="AO7" s="43">
        <v>0</v>
      </c>
      <c r="AP7" s="43">
        <v>0</v>
      </c>
      <c r="AQ7" s="43">
        <v>0</v>
      </c>
      <c r="AR7" s="43">
        <v>0</v>
      </c>
      <c r="AS7" s="43">
        <v>0</v>
      </c>
      <c r="AT7" s="43">
        <v>0</v>
      </c>
      <c r="AU7" s="49">
        <v>176432</v>
      </c>
      <c r="AV7" s="43">
        <v>0</v>
      </c>
      <c r="AW7" s="43">
        <v>2201605218</v>
      </c>
      <c r="AX7" s="45">
        <v>45747</v>
      </c>
      <c r="AY7" s="43" t="s">
        <v>119</v>
      </c>
      <c r="AZ7" s="43">
        <v>0</v>
      </c>
    </row>
    <row r="8" spans="1:55" x14ac:dyDescent="0.35">
      <c r="A8" s="43">
        <v>890706833</v>
      </c>
      <c r="B8" s="44" t="s">
        <v>81</v>
      </c>
      <c r="C8" s="43" t="s">
        <v>82</v>
      </c>
      <c r="D8" s="43">
        <v>367005</v>
      </c>
      <c r="E8" s="43" t="s">
        <v>120</v>
      </c>
      <c r="F8" s="43" t="s">
        <v>121</v>
      </c>
      <c r="G8" s="45">
        <v>45678</v>
      </c>
      <c r="H8" s="45">
        <v>45698</v>
      </c>
      <c r="I8" s="46">
        <v>376195</v>
      </c>
      <c r="J8" s="46">
        <v>376195</v>
      </c>
      <c r="K8" s="43" t="e">
        <v>#N/A</v>
      </c>
      <c r="L8" s="43" t="s">
        <v>115</v>
      </c>
      <c r="M8" s="43">
        <v>0</v>
      </c>
      <c r="N8" s="43"/>
      <c r="O8" s="43" t="s">
        <v>107</v>
      </c>
      <c r="P8" s="45">
        <v>45679</v>
      </c>
      <c r="Q8" s="45">
        <v>45698</v>
      </c>
      <c r="R8" s="45">
        <v>45713</v>
      </c>
      <c r="S8" s="45"/>
      <c r="T8" s="50">
        <v>34</v>
      </c>
      <c r="U8" s="50" t="s">
        <v>122</v>
      </c>
      <c r="V8" s="48">
        <v>376195</v>
      </c>
      <c r="W8" s="48">
        <v>376195</v>
      </c>
      <c r="X8" s="43">
        <v>0</v>
      </c>
      <c r="Y8" s="43">
        <v>0</v>
      </c>
      <c r="Z8" s="43">
        <v>0</v>
      </c>
      <c r="AA8" s="43">
        <v>0</v>
      </c>
      <c r="AB8" s="43"/>
      <c r="AC8" s="43"/>
      <c r="AD8" s="43" t="s">
        <v>123</v>
      </c>
      <c r="AE8" s="43">
        <v>0</v>
      </c>
      <c r="AF8" s="43"/>
      <c r="AG8" s="43"/>
      <c r="AH8" s="43"/>
      <c r="AI8" s="43" t="s">
        <v>118</v>
      </c>
      <c r="AJ8" s="43"/>
      <c r="AK8" s="43" t="s">
        <v>111</v>
      </c>
      <c r="AL8" s="46">
        <v>376195</v>
      </c>
      <c r="AM8" s="43">
        <v>0</v>
      </c>
      <c r="AN8" s="43">
        <v>0</v>
      </c>
      <c r="AO8" s="43">
        <v>0</v>
      </c>
      <c r="AP8" s="43">
        <v>0</v>
      </c>
      <c r="AQ8" s="43">
        <v>0</v>
      </c>
      <c r="AR8" s="43">
        <v>0</v>
      </c>
      <c r="AS8" s="43">
        <v>0</v>
      </c>
      <c r="AT8" s="43">
        <v>0</v>
      </c>
      <c r="AU8" s="49">
        <v>376195</v>
      </c>
      <c r="AV8" s="43">
        <v>0</v>
      </c>
      <c r="AW8" s="43">
        <v>2201605218</v>
      </c>
      <c r="AX8" s="45">
        <v>45747</v>
      </c>
      <c r="AY8" s="43" t="s">
        <v>119</v>
      </c>
      <c r="AZ8" s="43">
        <v>0</v>
      </c>
    </row>
    <row r="9" spans="1:55" x14ac:dyDescent="0.35">
      <c r="A9" s="43">
        <v>890706833</v>
      </c>
      <c r="B9" s="44" t="s">
        <v>81</v>
      </c>
      <c r="C9" s="43" t="s">
        <v>82</v>
      </c>
      <c r="D9" s="43">
        <v>356788</v>
      </c>
      <c r="E9" s="43" t="s">
        <v>124</v>
      </c>
      <c r="F9" s="43" t="s">
        <v>125</v>
      </c>
      <c r="G9" s="45">
        <v>45621</v>
      </c>
      <c r="H9" s="45">
        <v>45635</v>
      </c>
      <c r="I9" s="46">
        <v>691951</v>
      </c>
      <c r="J9" s="46">
        <v>691951</v>
      </c>
      <c r="K9" s="43" t="s">
        <v>114</v>
      </c>
      <c r="L9" s="43" t="s">
        <v>115</v>
      </c>
      <c r="M9" s="43">
        <v>0</v>
      </c>
      <c r="N9" s="43"/>
      <c r="O9" s="43" t="s">
        <v>107</v>
      </c>
      <c r="P9" s="45">
        <v>45621</v>
      </c>
      <c r="Q9" s="45">
        <v>45635</v>
      </c>
      <c r="R9" s="45">
        <v>45650</v>
      </c>
      <c r="S9" s="45"/>
      <c r="T9" s="50">
        <v>97</v>
      </c>
      <c r="U9" s="50" t="s">
        <v>116</v>
      </c>
      <c r="V9" s="48">
        <v>691951</v>
      </c>
      <c r="W9" s="48">
        <v>691951</v>
      </c>
      <c r="X9" s="43">
        <v>0</v>
      </c>
      <c r="Y9" s="43">
        <v>0</v>
      </c>
      <c r="Z9" s="43">
        <v>0</v>
      </c>
      <c r="AA9" s="43">
        <v>0</v>
      </c>
      <c r="AB9" s="43"/>
      <c r="AC9" s="43"/>
      <c r="AD9" s="43" t="s">
        <v>126</v>
      </c>
      <c r="AE9" s="43">
        <v>0</v>
      </c>
      <c r="AF9" s="43"/>
      <c r="AG9" s="43"/>
      <c r="AH9" s="43"/>
      <c r="AI9" s="43" t="s">
        <v>118</v>
      </c>
      <c r="AJ9" s="43"/>
      <c r="AK9" s="43" t="s">
        <v>111</v>
      </c>
      <c r="AL9" s="46">
        <v>691951</v>
      </c>
      <c r="AM9" s="43">
        <v>0</v>
      </c>
      <c r="AN9" s="43">
        <v>0</v>
      </c>
      <c r="AO9" s="43">
        <v>0</v>
      </c>
      <c r="AP9" s="43">
        <v>0</v>
      </c>
      <c r="AQ9" s="43">
        <v>0</v>
      </c>
      <c r="AR9" s="43">
        <v>0</v>
      </c>
      <c r="AS9" s="43">
        <v>0</v>
      </c>
      <c r="AT9" s="43">
        <v>0</v>
      </c>
      <c r="AU9" s="49">
        <v>691951</v>
      </c>
      <c r="AV9" s="43">
        <v>0</v>
      </c>
      <c r="AW9" s="43">
        <v>4800067802</v>
      </c>
      <c r="AX9" s="45">
        <v>45728</v>
      </c>
      <c r="AY9" s="43" t="s">
        <v>127</v>
      </c>
      <c r="AZ9" s="49">
        <v>1701842</v>
      </c>
    </row>
    <row r="10" spans="1:55" x14ac:dyDescent="0.35">
      <c r="A10" s="43">
        <v>890706833</v>
      </c>
      <c r="B10" s="44" t="s">
        <v>81</v>
      </c>
      <c r="C10" s="43" t="s">
        <v>82</v>
      </c>
      <c r="D10" s="43">
        <v>358285</v>
      </c>
      <c r="E10" s="43" t="s">
        <v>128</v>
      </c>
      <c r="F10" s="43" t="s">
        <v>129</v>
      </c>
      <c r="G10" s="45">
        <v>45628</v>
      </c>
      <c r="H10" s="45">
        <v>45667</v>
      </c>
      <c r="I10" s="46">
        <v>1009891</v>
      </c>
      <c r="J10" s="46">
        <v>1009891</v>
      </c>
      <c r="K10" s="43" t="s">
        <v>114</v>
      </c>
      <c r="L10" s="43" t="s">
        <v>115</v>
      </c>
      <c r="M10" s="43">
        <v>0</v>
      </c>
      <c r="N10" s="43"/>
      <c r="O10" s="43" t="s">
        <v>107</v>
      </c>
      <c r="P10" s="45">
        <v>45628</v>
      </c>
      <c r="Q10" s="45">
        <v>45667</v>
      </c>
      <c r="R10" s="45">
        <v>45684</v>
      </c>
      <c r="S10" s="45"/>
      <c r="T10" s="50">
        <v>63</v>
      </c>
      <c r="U10" s="50" t="s">
        <v>130</v>
      </c>
      <c r="V10" s="48">
        <v>1009891</v>
      </c>
      <c r="W10" s="48">
        <v>1009891</v>
      </c>
      <c r="X10" s="43">
        <v>0</v>
      </c>
      <c r="Y10" s="43">
        <v>0</v>
      </c>
      <c r="Z10" s="43">
        <v>0</v>
      </c>
      <c r="AA10" s="43">
        <v>0</v>
      </c>
      <c r="AB10" s="43"/>
      <c r="AC10" s="43"/>
      <c r="AD10" s="43" t="s">
        <v>126</v>
      </c>
      <c r="AE10" s="43">
        <v>0</v>
      </c>
      <c r="AF10" s="43"/>
      <c r="AG10" s="43"/>
      <c r="AH10" s="43"/>
      <c r="AI10" s="43" t="s">
        <v>118</v>
      </c>
      <c r="AJ10" s="43"/>
      <c r="AK10" s="43" t="s">
        <v>111</v>
      </c>
      <c r="AL10" s="46">
        <v>1009891</v>
      </c>
      <c r="AM10" s="43">
        <v>0</v>
      </c>
      <c r="AN10" s="43">
        <v>0</v>
      </c>
      <c r="AO10" s="43">
        <v>0</v>
      </c>
      <c r="AP10" s="43">
        <v>0</v>
      </c>
      <c r="AQ10" s="43">
        <v>0</v>
      </c>
      <c r="AR10" s="43">
        <v>0</v>
      </c>
      <c r="AS10" s="43">
        <v>0</v>
      </c>
      <c r="AT10" s="43">
        <v>0</v>
      </c>
      <c r="AU10" s="49">
        <v>1009891</v>
      </c>
      <c r="AV10" s="43">
        <v>0</v>
      </c>
      <c r="AW10" s="43">
        <v>4800067802</v>
      </c>
      <c r="AX10" s="45">
        <v>45728</v>
      </c>
      <c r="AY10" s="43" t="s">
        <v>127</v>
      </c>
      <c r="AZ10" s="49">
        <v>1701842</v>
      </c>
    </row>
    <row r="11" spans="1:55" x14ac:dyDescent="0.35">
      <c r="A11" s="43">
        <v>890706833</v>
      </c>
      <c r="B11" s="44" t="s">
        <v>81</v>
      </c>
      <c r="C11" s="43" t="s">
        <v>82</v>
      </c>
      <c r="D11" s="43">
        <v>363288</v>
      </c>
      <c r="E11" s="43" t="s">
        <v>131</v>
      </c>
      <c r="F11" s="43" t="s">
        <v>132</v>
      </c>
      <c r="G11" s="45">
        <v>45652</v>
      </c>
      <c r="H11" s="45">
        <v>45667</v>
      </c>
      <c r="I11" s="46">
        <v>2535017</v>
      </c>
      <c r="J11" s="46">
        <v>2535017</v>
      </c>
      <c r="K11" s="43" t="s">
        <v>114</v>
      </c>
      <c r="L11" s="43" t="s">
        <v>115</v>
      </c>
      <c r="M11" s="43">
        <v>0</v>
      </c>
      <c r="N11" s="43"/>
      <c r="O11" s="43" t="s">
        <v>107</v>
      </c>
      <c r="P11" s="45">
        <v>45652</v>
      </c>
      <c r="Q11" s="45">
        <v>45667</v>
      </c>
      <c r="R11" s="45">
        <v>45706</v>
      </c>
      <c r="S11" s="45"/>
      <c r="T11" s="50">
        <v>41</v>
      </c>
      <c r="U11" s="50" t="s">
        <v>122</v>
      </c>
      <c r="V11" s="48">
        <v>2535017</v>
      </c>
      <c r="W11" s="48">
        <v>2535017</v>
      </c>
      <c r="X11" s="43">
        <v>0</v>
      </c>
      <c r="Y11" s="43">
        <v>0</v>
      </c>
      <c r="Z11" s="43">
        <v>0</v>
      </c>
      <c r="AA11" s="43">
        <v>0</v>
      </c>
      <c r="AB11" s="43"/>
      <c r="AC11" s="43"/>
      <c r="AD11" s="43" t="s">
        <v>123</v>
      </c>
      <c r="AE11" s="43">
        <v>0</v>
      </c>
      <c r="AF11" s="43"/>
      <c r="AG11" s="43"/>
      <c r="AH11" s="43"/>
      <c r="AI11" s="43" t="s">
        <v>118</v>
      </c>
      <c r="AJ11" s="43"/>
      <c r="AK11" s="43" t="s">
        <v>111</v>
      </c>
      <c r="AL11" s="46">
        <v>2535017</v>
      </c>
      <c r="AM11" s="43">
        <v>0</v>
      </c>
      <c r="AN11" s="43">
        <v>0</v>
      </c>
      <c r="AO11" s="43">
        <v>0</v>
      </c>
      <c r="AP11" s="43">
        <v>0</v>
      </c>
      <c r="AQ11" s="43">
        <v>0</v>
      </c>
      <c r="AR11" s="43">
        <v>0</v>
      </c>
      <c r="AS11" s="43">
        <v>0</v>
      </c>
      <c r="AT11" s="43">
        <v>0</v>
      </c>
      <c r="AU11" s="49">
        <v>2535017</v>
      </c>
      <c r="AV11" s="43">
        <v>0</v>
      </c>
      <c r="AW11" s="43">
        <v>2201605218</v>
      </c>
      <c r="AX11" s="45">
        <v>45747</v>
      </c>
      <c r="AY11" s="43" t="s">
        <v>119</v>
      </c>
      <c r="AZ11" s="43">
        <v>0</v>
      </c>
    </row>
    <row r="12" spans="1:55" x14ac:dyDescent="0.35">
      <c r="A12" s="43">
        <v>890706833</v>
      </c>
      <c r="B12" s="44" t="s">
        <v>81</v>
      </c>
      <c r="C12" s="43" t="s">
        <v>82</v>
      </c>
      <c r="D12" s="43">
        <v>344576</v>
      </c>
      <c r="E12" s="43" t="s">
        <v>133</v>
      </c>
      <c r="F12" s="43" t="s">
        <v>134</v>
      </c>
      <c r="G12" s="45">
        <v>45557</v>
      </c>
      <c r="H12" s="45">
        <v>45597</v>
      </c>
      <c r="I12" s="46">
        <v>20346769</v>
      </c>
      <c r="J12" s="46">
        <v>20346769</v>
      </c>
      <c r="K12" s="43" t="s">
        <v>114</v>
      </c>
      <c r="L12" s="43" t="s">
        <v>115</v>
      </c>
      <c r="M12" s="43">
        <v>0</v>
      </c>
      <c r="N12" s="43"/>
      <c r="O12" s="43" t="s">
        <v>107</v>
      </c>
      <c r="P12" s="45">
        <v>45557</v>
      </c>
      <c r="Q12" s="45">
        <v>45628</v>
      </c>
      <c r="R12" s="45">
        <v>45685</v>
      </c>
      <c r="S12" s="45"/>
      <c r="T12" s="47">
        <v>62</v>
      </c>
      <c r="U12" s="47" t="s">
        <v>130</v>
      </c>
      <c r="V12" s="48">
        <v>20446769</v>
      </c>
      <c r="W12" s="48">
        <v>827800</v>
      </c>
      <c r="X12" s="43">
        <v>0</v>
      </c>
      <c r="Y12" s="49">
        <v>100000</v>
      </c>
      <c r="Z12" s="49">
        <v>827800</v>
      </c>
      <c r="AA12" s="43">
        <v>0</v>
      </c>
      <c r="AB12" s="43"/>
      <c r="AC12" s="43" t="s">
        <v>135</v>
      </c>
      <c r="AD12" s="43" t="s">
        <v>136</v>
      </c>
      <c r="AE12" s="43">
        <v>0</v>
      </c>
      <c r="AF12" s="43"/>
      <c r="AG12" s="43"/>
      <c r="AH12" s="43"/>
      <c r="AI12" s="43" t="s">
        <v>92</v>
      </c>
      <c r="AJ12" s="43"/>
      <c r="AK12" s="43" t="s">
        <v>111</v>
      </c>
      <c r="AL12" s="46">
        <v>20346769</v>
      </c>
      <c r="AM12" s="43">
        <v>0</v>
      </c>
      <c r="AN12" s="43">
        <v>0</v>
      </c>
      <c r="AO12" s="43">
        <v>0</v>
      </c>
      <c r="AP12" s="43">
        <v>0</v>
      </c>
      <c r="AQ12" s="43">
        <v>0</v>
      </c>
      <c r="AR12" s="43">
        <v>0</v>
      </c>
      <c r="AS12" s="43">
        <v>0</v>
      </c>
      <c r="AT12" s="43">
        <v>0</v>
      </c>
      <c r="AU12" s="49">
        <v>19518969</v>
      </c>
      <c r="AV12" s="43">
        <v>0</v>
      </c>
      <c r="AW12" s="43">
        <v>2201605218</v>
      </c>
      <c r="AX12" s="45">
        <v>45747</v>
      </c>
      <c r="AY12" s="43" t="s">
        <v>119</v>
      </c>
      <c r="AZ12" s="43">
        <v>0</v>
      </c>
    </row>
  </sheetData>
  <conditionalFormatting sqref="E1">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3FD59-F6A5-446A-9529-BC2C2F9AAC88}">
  <dimension ref="B1:J42"/>
  <sheetViews>
    <sheetView showGridLines="0" tabSelected="1" zoomScaleNormal="100" workbookViewId="0">
      <selection activeCell="H19" sqref="H19"/>
    </sheetView>
  </sheetViews>
  <sheetFormatPr baseColWidth="10" defaultColWidth="10.90625" defaultRowHeight="12.5" x14ac:dyDescent="0.25"/>
  <cols>
    <col min="1" max="1" width="1" style="51" customWidth="1"/>
    <col min="2" max="2" width="10.90625" style="51"/>
    <col min="3" max="3" width="17.54296875" style="51" customWidth="1"/>
    <col min="4" max="4" width="11.54296875" style="51" customWidth="1"/>
    <col min="5" max="8" width="10.90625" style="51"/>
    <col min="9" max="9" width="22.54296875" style="51" customWidth="1"/>
    <col min="10" max="10" width="14" style="51" customWidth="1"/>
    <col min="11" max="11" width="1.81640625" style="51" customWidth="1"/>
    <col min="12" max="16384" width="10.90625" style="51"/>
  </cols>
  <sheetData>
    <row r="1" spans="2:10" ht="6" customHeight="1" thickBot="1" x14ac:dyDescent="0.3"/>
    <row r="2" spans="2:10" ht="19.5" customHeight="1" x14ac:dyDescent="0.25">
      <c r="B2" s="52"/>
      <c r="C2" s="53"/>
      <c r="D2" s="54" t="s">
        <v>137</v>
      </c>
      <c r="E2" s="55"/>
      <c r="F2" s="55"/>
      <c r="G2" s="55"/>
      <c r="H2" s="55"/>
      <c r="I2" s="56"/>
      <c r="J2" s="57" t="s">
        <v>138</v>
      </c>
    </row>
    <row r="3" spans="2:10" ht="15.75" customHeight="1" thickBot="1" x14ac:dyDescent="0.3">
      <c r="B3" s="58"/>
      <c r="C3" s="59"/>
      <c r="D3" s="60"/>
      <c r="E3" s="61"/>
      <c r="F3" s="61"/>
      <c r="G3" s="61"/>
      <c r="H3" s="61"/>
      <c r="I3" s="62"/>
      <c r="J3" s="63"/>
    </row>
    <row r="4" spans="2:10" ht="13" x14ac:dyDescent="0.25">
      <c r="B4" s="58"/>
      <c r="C4" s="59"/>
      <c r="D4" s="64"/>
      <c r="E4" s="65"/>
      <c r="F4" s="65"/>
      <c r="G4" s="65"/>
      <c r="H4" s="65"/>
      <c r="I4" s="66"/>
      <c r="J4" s="67"/>
    </row>
    <row r="5" spans="2:10" ht="13" x14ac:dyDescent="0.25">
      <c r="B5" s="58"/>
      <c r="C5" s="59"/>
      <c r="D5" s="68" t="s">
        <v>139</v>
      </c>
      <c r="E5" s="69"/>
      <c r="F5" s="69"/>
      <c r="G5" s="69"/>
      <c r="H5" s="69"/>
      <c r="I5" s="70"/>
      <c r="J5" s="70" t="s">
        <v>140</v>
      </c>
    </row>
    <row r="6" spans="2:10" ht="13.5" thickBot="1" x14ac:dyDescent="0.3">
      <c r="B6" s="71"/>
      <c r="C6" s="72"/>
      <c r="D6" s="73"/>
      <c r="E6" s="74"/>
      <c r="F6" s="74"/>
      <c r="G6" s="74"/>
      <c r="H6" s="74"/>
      <c r="I6" s="75"/>
      <c r="J6" s="76"/>
    </row>
    <row r="7" spans="2:10" x14ac:dyDescent="0.25">
      <c r="B7" s="77"/>
      <c r="J7" s="78"/>
    </row>
    <row r="8" spans="2:10" x14ac:dyDescent="0.25">
      <c r="B8" s="77"/>
      <c r="J8" s="78"/>
    </row>
    <row r="9" spans="2:10" x14ac:dyDescent="0.25">
      <c r="B9" s="77"/>
      <c r="C9" s="51" t="str">
        <f ca="1">+CONCATENATE("Santiago de Cali, ",TEXT(TODAY(),"MMMM DD YYYY"))</f>
        <v>Santiago de Cali, abril 26 2025</v>
      </c>
      <c r="J9" s="78"/>
    </row>
    <row r="10" spans="2:10" ht="13" x14ac:dyDescent="0.3">
      <c r="B10" s="77"/>
      <c r="C10" s="79"/>
      <c r="E10" s="80"/>
      <c r="H10" s="81"/>
      <c r="J10" s="78"/>
    </row>
    <row r="11" spans="2:10" x14ac:dyDescent="0.25">
      <c r="B11" s="77"/>
      <c r="J11" s="78"/>
    </row>
    <row r="12" spans="2:10" ht="13" x14ac:dyDescent="0.3">
      <c r="B12" s="77"/>
      <c r="C12" s="79" t="s">
        <v>171</v>
      </c>
      <c r="J12" s="78"/>
    </row>
    <row r="13" spans="2:10" ht="13" x14ac:dyDescent="0.3">
      <c r="B13" s="77"/>
      <c r="C13" s="79" t="s">
        <v>172</v>
      </c>
      <c r="J13" s="78"/>
    </row>
    <row r="14" spans="2:10" x14ac:dyDescent="0.25">
      <c r="B14" s="77"/>
      <c r="J14" s="78"/>
    </row>
    <row r="15" spans="2:10" x14ac:dyDescent="0.25">
      <c r="B15" s="77"/>
      <c r="C15" s="51" t="s">
        <v>173</v>
      </c>
      <c r="J15" s="78"/>
    </row>
    <row r="16" spans="2:10" x14ac:dyDescent="0.25">
      <c r="B16" s="77"/>
      <c r="C16" s="82"/>
      <c r="J16" s="78"/>
    </row>
    <row r="17" spans="2:10" ht="13" x14ac:dyDescent="0.25">
      <c r="B17" s="77"/>
      <c r="C17" s="51" t="s">
        <v>141</v>
      </c>
      <c r="D17" s="80"/>
      <c r="H17" s="83" t="s">
        <v>142</v>
      </c>
      <c r="I17" s="84" t="s">
        <v>143</v>
      </c>
      <c r="J17" s="78"/>
    </row>
    <row r="18" spans="2:10" ht="13" x14ac:dyDescent="0.3">
      <c r="B18" s="77"/>
      <c r="C18" s="79" t="s">
        <v>144</v>
      </c>
      <c r="D18" s="79"/>
      <c r="E18" s="79"/>
      <c r="F18" s="79"/>
      <c r="H18" s="85">
        <v>10</v>
      </c>
      <c r="I18" s="86">
        <v>58190806</v>
      </c>
      <c r="J18" s="78"/>
    </row>
    <row r="19" spans="2:10" x14ac:dyDescent="0.25">
      <c r="B19" s="77"/>
      <c r="C19" s="51" t="s">
        <v>145</v>
      </c>
      <c r="H19" s="87">
        <v>6</v>
      </c>
      <c r="I19" s="88">
        <v>25136255</v>
      </c>
      <c r="J19" s="78"/>
    </row>
    <row r="20" spans="2:10" x14ac:dyDescent="0.25">
      <c r="B20" s="77"/>
      <c r="C20" s="51" t="s">
        <v>146</v>
      </c>
      <c r="H20" s="87">
        <v>3</v>
      </c>
      <c r="I20" s="88">
        <v>31473151</v>
      </c>
      <c r="J20" s="78"/>
    </row>
    <row r="21" spans="2:10" x14ac:dyDescent="0.25">
      <c r="B21" s="77"/>
      <c r="C21" s="51" t="s">
        <v>147</v>
      </c>
      <c r="H21" s="87">
        <v>0</v>
      </c>
      <c r="I21" s="88">
        <v>0</v>
      </c>
      <c r="J21" s="78"/>
    </row>
    <row r="22" spans="2:10" x14ac:dyDescent="0.25">
      <c r="B22" s="77"/>
      <c r="C22" s="51" t="s">
        <v>148</v>
      </c>
      <c r="H22" s="87">
        <v>1</v>
      </c>
      <c r="I22" s="88">
        <v>1581400</v>
      </c>
      <c r="J22" s="78"/>
    </row>
    <row r="23" spans="2:10" x14ac:dyDescent="0.25">
      <c r="B23" s="77"/>
      <c r="C23" s="51" t="s">
        <v>149</v>
      </c>
      <c r="H23" s="87">
        <v>0</v>
      </c>
      <c r="I23" s="88">
        <v>0</v>
      </c>
      <c r="J23" s="78"/>
    </row>
    <row r="24" spans="2:10" ht="13" thickBot="1" x14ac:dyDescent="0.3">
      <c r="B24" s="77"/>
      <c r="C24" s="51" t="s">
        <v>150</v>
      </c>
      <c r="H24" s="89">
        <v>0</v>
      </c>
      <c r="I24" s="90">
        <v>0</v>
      </c>
      <c r="J24" s="78"/>
    </row>
    <row r="25" spans="2:10" ht="13" x14ac:dyDescent="0.3">
      <c r="B25" s="77"/>
      <c r="C25" s="79" t="s">
        <v>151</v>
      </c>
      <c r="D25" s="79"/>
      <c r="E25" s="79"/>
      <c r="F25" s="79"/>
      <c r="H25" s="85">
        <f>H19+H20+H21+H22+H24+H23</f>
        <v>10</v>
      </c>
      <c r="I25" s="86">
        <f>I19+I20+I21+I22+I24+I23</f>
        <v>58190806</v>
      </c>
      <c r="J25" s="78"/>
    </row>
    <row r="26" spans="2:10" x14ac:dyDescent="0.25">
      <c r="B26" s="77"/>
      <c r="C26" s="51" t="s">
        <v>152</v>
      </c>
      <c r="H26" s="87">
        <v>0</v>
      </c>
      <c r="I26" s="88">
        <v>0</v>
      </c>
      <c r="J26" s="78"/>
    </row>
    <row r="27" spans="2:10" ht="13" thickBot="1" x14ac:dyDescent="0.3">
      <c r="B27" s="77"/>
      <c r="C27" s="51" t="s">
        <v>73</v>
      </c>
      <c r="H27" s="89">
        <v>0</v>
      </c>
      <c r="I27" s="90">
        <v>0</v>
      </c>
      <c r="J27" s="78"/>
    </row>
    <row r="28" spans="2:10" ht="13" x14ac:dyDescent="0.3">
      <c r="B28" s="77"/>
      <c r="C28" s="79" t="s">
        <v>153</v>
      </c>
      <c r="D28" s="79"/>
      <c r="E28" s="79"/>
      <c r="F28" s="79"/>
      <c r="H28" s="85">
        <f>H26+H27</f>
        <v>0</v>
      </c>
      <c r="I28" s="86">
        <f>I26+I27</f>
        <v>0</v>
      </c>
      <c r="J28" s="78"/>
    </row>
    <row r="29" spans="2:10" ht="13.5" thickBot="1" x14ac:dyDescent="0.35">
      <c r="B29" s="77"/>
      <c r="C29" s="51" t="s">
        <v>154</v>
      </c>
      <c r="D29" s="79"/>
      <c r="E29" s="79"/>
      <c r="F29" s="79"/>
      <c r="H29" s="89">
        <v>0</v>
      </c>
      <c r="I29" s="90">
        <v>0</v>
      </c>
      <c r="J29" s="78"/>
    </row>
    <row r="30" spans="2:10" ht="13" x14ac:dyDescent="0.3">
      <c r="B30" s="77"/>
      <c r="C30" s="79" t="s">
        <v>155</v>
      </c>
      <c r="D30" s="79"/>
      <c r="E30" s="79"/>
      <c r="F30" s="79"/>
      <c r="H30" s="87">
        <f>H29</f>
        <v>0</v>
      </c>
      <c r="I30" s="88">
        <f>I29</f>
        <v>0</v>
      </c>
      <c r="J30" s="78"/>
    </row>
    <row r="31" spans="2:10" ht="13" x14ac:dyDescent="0.3">
      <c r="B31" s="77"/>
      <c r="C31" s="79"/>
      <c r="D31" s="79"/>
      <c r="E31" s="79"/>
      <c r="F31" s="79"/>
      <c r="H31" s="91"/>
      <c r="I31" s="86"/>
      <c r="J31" s="78"/>
    </row>
    <row r="32" spans="2:10" ht="13.5" thickBot="1" x14ac:dyDescent="0.35">
      <c r="B32" s="77"/>
      <c r="C32" s="79" t="s">
        <v>156</v>
      </c>
      <c r="D32" s="79"/>
      <c r="H32" s="92">
        <f>H25+H28+H30</f>
        <v>10</v>
      </c>
      <c r="I32" s="93">
        <f>I25+I28+I30</f>
        <v>58190806</v>
      </c>
      <c r="J32" s="78"/>
    </row>
    <row r="33" spans="2:10" ht="13.5" thickTop="1" x14ac:dyDescent="0.3">
      <c r="B33" s="77"/>
      <c r="C33" s="79"/>
      <c r="D33" s="79"/>
      <c r="H33" s="94">
        <f>+H18-H32</f>
        <v>0</v>
      </c>
      <c r="I33" s="88">
        <f>+I18-I32</f>
        <v>0</v>
      </c>
      <c r="J33" s="78"/>
    </row>
    <row r="34" spans="2:10" x14ac:dyDescent="0.25">
      <c r="B34" s="77"/>
      <c r="G34" s="94"/>
      <c r="H34" s="94"/>
      <c r="I34" s="94"/>
      <c r="J34" s="78"/>
    </row>
    <row r="35" spans="2:10" x14ac:dyDescent="0.25">
      <c r="B35" s="77"/>
      <c r="G35" s="94"/>
      <c r="H35" s="94"/>
      <c r="I35" s="94"/>
      <c r="J35" s="78"/>
    </row>
    <row r="36" spans="2:10" ht="13" x14ac:dyDescent="0.3">
      <c r="B36" s="77"/>
      <c r="C36" s="79"/>
      <c r="G36" s="94"/>
      <c r="H36" s="94"/>
      <c r="I36" s="94"/>
      <c r="J36" s="78"/>
    </row>
    <row r="37" spans="2:10" ht="13.5" thickBot="1" x14ac:dyDescent="0.35">
      <c r="B37" s="77"/>
      <c r="C37" s="95" t="s">
        <v>157</v>
      </c>
      <c r="D37" s="96"/>
      <c r="H37" s="95" t="s">
        <v>158</v>
      </c>
      <c r="I37" s="96"/>
      <c r="J37" s="78"/>
    </row>
    <row r="38" spans="2:10" ht="13" x14ac:dyDescent="0.3">
      <c r="B38" s="77"/>
      <c r="C38" s="79" t="s">
        <v>159</v>
      </c>
      <c r="D38" s="94"/>
      <c r="H38" s="97" t="s">
        <v>160</v>
      </c>
      <c r="I38" s="94"/>
      <c r="J38" s="78"/>
    </row>
    <row r="39" spans="2:10" ht="13" x14ac:dyDescent="0.3">
      <c r="B39" s="77"/>
      <c r="C39" s="79" t="s">
        <v>161</v>
      </c>
      <c r="H39" s="79" t="s">
        <v>162</v>
      </c>
      <c r="I39" s="94"/>
      <c r="J39" s="78"/>
    </row>
    <row r="40" spans="2:10" x14ac:dyDescent="0.25">
      <c r="B40" s="77"/>
      <c r="G40" s="94"/>
      <c r="H40" s="94"/>
      <c r="I40" s="94"/>
      <c r="J40" s="78"/>
    </row>
    <row r="41" spans="2:10" ht="12.75" customHeight="1" x14ac:dyDescent="0.25">
      <c r="B41" s="77"/>
      <c r="C41" s="98" t="s">
        <v>163</v>
      </c>
      <c r="D41" s="98"/>
      <c r="E41" s="98"/>
      <c r="F41" s="98"/>
      <c r="G41" s="98"/>
      <c r="H41" s="98"/>
      <c r="I41" s="98"/>
      <c r="J41" s="78"/>
    </row>
    <row r="42" spans="2:10" ht="18.75" customHeight="1" thickBot="1" x14ac:dyDescent="0.3">
      <c r="B42" s="99"/>
      <c r="C42" s="100"/>
      <c r="D42" s="100"/>
      <c r="E42" s="100"/>
      <c r="F42" s="100"/>
      <c r="G42" s="100"/>
      <c r="H42" s="100"/>
      <c r="I42" s="100"/>
      <c r="J42" s="101"/>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33F9D-07EE-4E74-967E-9D32F845354C}">
  <dimension ref="B1:J37"/>
  <sheetViews>
    <sheetView showGridLines="0" topLeftCell="A5" zoomScale="84" zoomScaleNormal="84" zoomScaleSheetLayoutView="100" workbookViewId="0">
      <selection activeCell="I27" sqref="I27"/>
    </sheetView>
  </sheetViews>
  <sheetFormatPr baseColWidth="10" defaultColWidth="11.453125" defaultRowHeight="12.5" x14ac:dyDescent="0.25"/>
  <cols>
    <col min="1" max="1" width="4.453125" style="51" customWidth="1"/>
    <col min="2" max="2" width="11.453125" style="51"/>
    <col min="3" max="3" width="12.81640625" style="51" customWidth="1"/>
    <col min="4" max="4" width="22" style="51" customWidth="1"/>
    <col min="5" max="8" width="11.453125" style="51"/>
    <col min="9" max="9" width="24.81640625" style="51" customWidth="1"/>
    <col min="10" max="10" width="12.54296875" style="51" customWidth="1"/>
    <col min="11" max="11" width="1.81640625" style="51" customWidth="1"/>
    <col min="12" max="16384" width="11.453125" style="51"/>
  </cols>
  <sheetData>
    <row r="1" spans="2:10" ht="18" customHeight="1" thickBot="1" x14ac:dyDescent="0.3"/>
    <row r="2" spans="2:10" ht="19.5" customHeight="1" x14ac:dyDescent="0.25">
      <c r="B2" s="52"/>
      <c r="C2" s="53"/>
      <c r="D2" s="54" t="s">
        <v>164</v>
      </c>
      <c r="E2" s="55"/>
      <c r="F2" s="55"/>
      <c r="G2" s="55"/>
      <c r="H2" s="55"/>
      <c r="I2" s="56"/>
      <c r="J2" s="57" t="s">
        <v>138</v>
      </c>
    </row>
    <row r="3" spans="2:10" ht="15.75" customHeight="1" thickBot="1" x14ac:dyDescent="0.3">
      <c r="B3" s="58"/>
      <c r="C3" s="59"/>
      <c r="D3" s="60"/>
      <c r="E3" s="61"/>
      <c r="F3" s="61"/>
      <c r="G3" s="61"/>
      <c r="H3" s="61"/>
      <c r="I3" s="62"/>
      <c r="J3" s="63"/>
    </row>
    <row r="4" spans="2:10" ht="13" x14ac:dyDescent="0.25">
      <c r="B4" s="58"/>
      <c r="C4" s="59"/>
      <c r="E4" s="65"/>
      <c r="F4" s="65"/>
      <c r="G4" s="65"/>
      <c r="H4" s="65"/>
      <c r="I4" s="66"/>
      <c r="J4" s="67"/>
    </row>
    <row r="5" spans="2:10" ht="13" x14ac:dyDescent="0.25">
      <c r="B5" s="58"/>
      <c r="C5" s="59"/>
      <c r="D5" s="102" t="s">
        <v>165</v>
      </c>
      <c r="E5" s="103"/>
      <c r="F5" s="103"/>
      <c r="G5" s="103"/>
      <c r="H5" s="103"/>
      <c r="I5" s="104"/>
      <c r="J5" s="70" t="s">
        <v>166</v>
      </c>
    </row>
    <row r="6" spans="2:10" ht="13.5" thickBot="1" x14ac:dyDescent="0.3">
      <c r="B6" s="71"/>
      <c r="C6" s="72"/>
      <c r="D6" s="73"/>
      <c r="E6" s="74"/>
      <c r="F6" s="74"/>
      <c r="G6" s="74"/>
      <c r="H6" s="74"/>
      <c r="I6" s="75"/>
      <c r="J6" s="76"/>
    </row>
    <row r="7" spans="2:10" x14ac:dyDescent="0.25">
      <c r="B7" s="77"/>
      <c r="J7" s="78"/>
    </row>
    <row r="8" spans="2:10" x14ac:dyDescent="0.25">
      <c r="B8" s="77"/>
      <c r="J8" s="78"/>
    </row>
    <row r="9" spans="2:10" x14ac:dyDescent="0.25">
      <c r="B9" s="77"/>
      <c r="C9" s="51" t="str">
        <f ca="1">+'FOR-CSA-018'!C9</f>
        <v>Santiago de Cali, abril 26 2025</v>
      </c>
      <c r="D9" s="81"/>
      <c r="E9" s="80"/>
      <c r="J9" s="78"/>
    </row>
    <row r="10" spans="2:10" ht="13" x14ac:dyDescent="0.3">
      <c r="B10" s="77"/>
      <c r="C10" s="79"/>
      <c r="J10" s="78"/>
    </row>
    <row r="11" spans="2:10" ht="13" x14ac:dyDescent="0.3">
      <c r="B11" s="77"/>
      <c r="C11" s="79" t="str">
        <f>+'FOR-CSA-018'!C12</f>
        <v>Señores : HOSP FEDERICO LLERAS</v>
      </c>
      <c r="J11" s="78"/>
    </row>
    <row r="12" spans="2:10" ht="13" x14ac:dyDescent="0.3">
      <c r="B12" s="77"/>
      <c r="C12" s="79" t="str">
        <f>+'FOR-CSA-018'!C13</f>
        <v>NIT: 890706833</v>
      </c>
      <c r="J12" s="78"/>
    </row>
    <row r="13" spans="2:10" x14ac:dyDescent="0.25">
      <c r="B13" s="77"/>
      <c r="J13" s="78"/>
    </row>
    <row r="14" spans="2:10" x14ac:dyDescent="0.25">
      <c r="B14" s="77"/>
      <c r="C14" s="51" t="s">
        <v>167</v>
      </c>
      <c r="J14" s="78"/>
    </row>
    <row r="15" spans="2:10" x14ac:dyDescent="0.25">
      <c r="B15" s="77"/>
      <c r="C15" s="82"/>
      <c r="J15" s="78"/>
    </row>
    <row r="16" spans="2:10" ht="13" x14ac:dyDescent="0.3">
      <c r="B16" s="77"/>
      <c r="C16" s="105"/>
      <c r="D16" s="80"/>
      <c r="H16" s="106" t="s">
        <v>142</v>
      </c>
      <c r="I16" s="106" t="s">
        <v>143</v>
      </c>
      <c r="J16" s="78"/>
    </row>
    <row r="17" spans="2:10" ht="13" x14ac:dyDescent="0.3">
      <c r="B17" s="77"/>
      <c r="C17" s="79" t="str">
        <f>+'FOR-CSA-018'!C17</f>
        <v>Con Corte al dia: 31/03/2025</v>
      </c>
      <c r="D17" s="79"/>
      <c r="E17" s="79"/>
      <c r="F17" s="79"/>
      <c r="H17" s="107">
        <f>+SUM(H18:H23)</f>
        <v>10</v>
      </c>
      <c r="I17" s="108">
        <f>+SUM(I18:I23)</f>
        <v>58190806</v>
      </c>
      <c r="J17" s="78"/>
    </row>
    <row r="18" spans="2:10" x14ac:dyDescent="0.25">
      <c r="B18" s="77"/>
      <c r="C18" s="51" t="s">
        <v>145</v>
      </c>
      <c r="H18" s="109">
        <f>+'FOR-CSA-018'!H19</f>
        <v>6</v>
      </c>
      <c r="I18" s="110">
        <f>+'FOR-CSA-018'!I19</f>
        <v>25136255</v>
      </c>
      <c r="J18" s="78"/>
    </row>
    <row r="19" spans="2:10" x14ac:dyDescent="0.25">
      <c r="B19" s="77"/>
      <c r="C19" s="51" t="s">
        <v>146</v>
      </c>
      <c r="H19" s="109">
        <f>+'FOR-CSA-018'!H20</f>
        <v>3</v>
      </c>
      <c r="I19" s="110">
        <f>+'FOR-CSA-018'!I20</f>
        <v>31473151</v>
      </c>
      <c r="J19" s="78"/>
    </row>
    <row r="20" spans="2:10" x14ac:dyDescent="0.25">
      <c r="B20" s="77"/>
      <c r="C20" s="51" t="s">
        <v>147</v>
      </c>
      <c r="H20" s="109">
        <f>+'FOR-CSA-018'!H21</f>
        <v>0</v>
      </c>
      <c r="I20" s="110">
        <f>+'FOR-CSA-018'!I21</f>
        <v>0</v>
      </c>
      <c r="J20" s="78"/>
    </row>
    <row r="21" spans="2:10" x14ac:dyDescent="0.25">
      <c r="B21" s="77"/>
      <c r="C21" s="51" t="s">
        <v>148</v>
      </c>
      <c r="H21" s="109">
        <f>+'FOR-CSA-018'!H22</f>
        <v>1</v>
      </c>
      <c r="I21" s="110">
        <f>+'FOR-CSA-018'!I22</f>
        <v>1581400</v>
      </c>
      <c r="J21" s="78"/>
    </row>
    <row r="22" spans="2:10" x14ac:dyDescent="0.25">
      <c r="B22" s="77"/>
      <c r="C22" s="51" t="s">
        <v>149</v>
      </c>
      <c r="H22" s="109">
        <f>+'FOR-CSA-018'!H23</f>
        <v>0</v>
      </c>
      <c r="I22" s="110">
        <f>+'FOR-CSA-018'!I23</f>
        <v>0</v>
      </c>
      <c r="J22" s="78"/>
    </row>
    <row r="23" spans="2:10" x14ac:dyDescent="0.25">
      <c r="B23" s="77"/>
      <c r="C23" s="51" t="s">
        <v>168</v>
      </c>
      <c r="H23" s="109">
        <f>+'FOR-CSA-018'!H24</f>
        <v>0</v>
      </c>
      <c r="I23" s="110">
        <f>+'FOR-CSA-018'!I24</f>
        <v>0</v>
      </c>
      <c r="J23" s="78"/>
    </row>
    <row r="24" spans="2:10" ht="13" x14ac:dyDescent="0.3">
      <c r="B24" s="77"/>
      <c r="C24" s="79" t="s">
        <v>169</v>
      </c>
      <c r="D24" s="79"/>
      <c r="E24" s="79"/>
      <c r="F24" s="79"/>
      <c r="H24" s="107">
        <f>SUM(H18:H23)</f>
        <v>10</v>
      </c>
      <c r="I24" s="108">
        <f>+SUBTOTAL(9,I18:I23)</f>
        <v>58190806</v>
      </c>
      <c r="J24" s="78"/>
    </row>
    <row r="25" spans="2:10" ht="13.5" thickBot="1" x14ac:dyDescent="0.35">
      <c r="B25" s="77"/>
      <c r="C25" s="79"/>
      <c r="D25" s="79"/>
      <c r="H25" s="111"/>
      <c r="I25" s="112"/>
      <c r="J25" s="78"/>
    </row>
    <row r="26" spans="2:10" ht="13.5" thickTop="1" x14ac:dyDescent="0.3">
      <c r="B26" s="77"/>
      <c r="C26" s="79"/>
      <c r="D26" s="79"/>
      <c r="H26" s="94"/>
      <c r="I26" s="88"/>
      <c r="J26" s="78"/>
    </row>
    <row r="27" spans="2:10" ht="13" x14ac:dyDescent="0.3">
      <c r="B27" s="77"/>
      <c r="C27" s="79"/>
      <c r="D27" s="79"/>
      <c r="H27" s="94"/>
      <c r="I27" s="88"/>
      <c r="J27" s="78"/>
    </row>
    <row r="28" spans="2:10" ht="13" x14ac:dyDescent="0.3">
      <c r="B28" s="77"/>
      <c r="C28" s="79"/>
      <c r="D28" s="79"/>
      <c r="H28" s="94"/>
      <c r="I28" s="88"/>
      <c r="J28" s="78"/>
    </row>
    <row r="29" spans="2:10" x14ac:dyDescent="0.25">
      <c r="B29" s="77"/>
      <c r="G29" s="94"/>
      <c r="H29" s="94"/>
      <c r="I29" s="94"/>
      <c r="J29" s="78"/>
    </row>
    <row r="30" spans="2:10" ht="13.5" thickBot="1" x14ac:dyDescent="0.35">
      <c r="B30" s="77"/>
      <c r="C30" s="95" t="str">
        <f>+'FOR-CSA-018'!C37</f>
        <v>Nombre</v>
      </c>
      <c r="D30" s="95"/>
      <c r="G30" s="95" t="str">
        <f>+'FOR-CSA-018'!H37</f>
        <v>Lizeth Ome G.</v>
      </c>
      <c r="H30" s="96"/>
      <c r="I30" s="94"/>
      <c r="J30" s="78"/>
    </row>
    <row r="31" spans="2:10" ht="13" x14ac:dyDescent="0.3">
      <c r="B31" s="77"/>
      <c r="C31" s="97" t="str">
        <f>+'FOR-CSA-018'!C38</f>
        <v>Cargo</v>
      </c>
      <c r="D31" s="97"/>
      <c r="G31" s="97" t="str">
        <f>+'FOR-CSA-018'!H38</f>
        <v>Cartera - Cuentas Salud</v>
      </c>
      <c r="H31" s="94"/>
      <c r="I31" s="94"/>
      <c r="J31" s="78"/>
    </row>
    <row r="32" spans="2:10" ht="13" x14ac:dyDescent="0.3">
      <c r="B32" s="77"/>
      <c r="C32" s="97" t="str">
        <f>+'FOR-CSA-018'!C39</f>
        <v>Entidad</v>
      </c>
      <c r="D32" s="97"/>
      <c r="G32" s="97" t="str">
        <f>+'FOR-CSA-018'!H39</f>
        <v>EPS Comfenalco Valle.</v>
      </c>
      <c r="H32" s="94"/>
      <c r="I32" s="94"/>
      <c r="J32" s="78"/>
    </row>
    <row r="33" spans="2:10" ht="13" x14ac:dyDescent="0.3">
      <c r="B33" s="77"/>
      <c r="C33" s="97"/>
      <c r="D33" s="97"/>
      <c r="G33" s="97"/>
      <c r="H33" s="94"/>
      <c r="I33" s="94"/>
      <c r="J33" s="78"/>
    </row>
    <row r="34" spans="2:10" ht="13" x14ac:dyDescent="0.3">
      <c r="B34" s="77"/>
      <c r="C34" s="97"/>
      <c r="D34" s="97"/>
      <c r="G34" s="97"/>
      <c r="H34" s="94"/>
      <c r="I34" s="94"/>
      <c r="J34" s="78"/>
    </row>
    <row r="35" spans="2:10" ht="14" x14ac:dyDescent="0.25">
      <c r="B35" s="77"/>
      <c r="C35" s="113" t="s">
        <v>170</v>
      </c>
      <c r="D35" s="113"/>
      <c r="E35" s="113"/>
      <c r="F35" s="113"/>
      <c r="G35" s="113"/>
      <c r="H35" s="113"/>
      <c r="I35" s="113"/>
      <c r="J35" s="78"/>
    </row>
    <row r="36" spans="2:10" ht="13" x14ac:dyDescent="0.3">
      <c r="B36" s="77"/>
      <c r="C36" s="97"/>
      <c r="D36" s="97"/>
      <c r="G36" s="97"/>
      <c r="H36" s="94"/>
      <c r="I36" s="94"/>
      <c r="J36" s="78"/>
    </row>
    <row r="37" spans="2:10" ht="18.75" customHeight="1" thickBot="1" x14ac:dyDescent="0.3">
      <c r="B37" s="99"/>
      <c r="C37" s="100"/>
      <c r="D37" s="100"/>
      <c r="E37" s="100"/>
      <c r="F37" s="100"/>
      <c r="G37" s="96"/>
      <c r="H37" s="96"/>
      <c r="I37" s="96"/>
      <c r="J37" s="101"/>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Neyla Lizeth Ome Guamanga</dc:creator>
  <cp:lastModifiedBy>Neyla Lizeth Ome Guamanga</cp:lastModifiedBy>
  <dcterms:created xsi:type="dcterms:W3CDTF">2025-04-26T08:56:11Z</dcterms:created>
  <dcterms:modified xsi:type="dcterms:W3CDTF">2025-04-26T09:08:04Z</dcterms:modified>
</cp:coreProperties>
</file>