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902922 CLINICA UNIVERSIDAD BOLIVARIANA\"/>
    </mc:Choice>
  </mc:AlternateContent>
  <xr:revisionPtr revIDLastSave="0" documentId="13_ncr:1_{E477969B-2FE1-42D4-9C56-97400F94431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" sheetId="5" r:id="rId1"/>
    <sheet name="ESTADO CADA FACT" sheetId="6" r:id="rId2"/>
    <sheet name="FOR-CSA-018" sheetId="7" r:id="rId3"/>
    <sheet name="CIRCULAR 030" sheetId="8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FACT'!$A$2:$BB$6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8" l="1"/>
  <c r="C11" i="8"/>
  <c r="G32" i="8"/>
  <c r="C32" i="8"/>
  <c r="G31" i="8"/>
  <c r="C31" i="8"/>
  <c r="G30" i="8"/>
  <c r="C30" i="8"/>
  <c r="I23" i="8"/>
  <c r="H23" i="8"/>
  <c r="I22" i="8"/>
  <c r="H22" i="8"/>
  <c r="I21" i="8"/>
  <c r="H21" i="8"/>
  <c r="I20" i="8"/>
  <c r="H20" i="8"/>
  <c r="I19" i="8"/>
  <c r="H19" i="8"/>
  <c r="I18" i="8"/>
  <c r="I17" i="8" s="1"/>
  <c r="H18" i="8"/>
  <c r="H17" i="8" s="1"/>
  <c r="C17" i="8"/>
  <c r="I30" i="7"/>
  <c r="H30" i="7"/>
  <c r="I28" i="7"/>
  <c r="H28" i="7"/>
  <c r="I25" i="7"/>
  <c r="I32" i="7" s="1"/>
  <c r="I33" i="7" s="1"/>
  <c r="H25" i="7"/>
  <c r="H32" i="7" s="1"/>
  <c r="H33" i="7" s="1"/>
  <c r="C9" i="7"/>
  <c r="C9" i="8" s="1"/>
  <c r="J1" i="6"/>
  <c r="BB4" i="6"/>
  <c r="BB5" i="6"/>
  <c r="BB6" i="6"/>
  <c r="BB3" i="6"/>
  <c r="BA4" i="6"/>
  <c r="BA5" i="6"/>
  <c r="BA6" i="6"/>
  <c r="BA3" i="6"/>
  <c r="O2" i="6"/>
  <c r="AV1" i="6"/>
  <c r="AU1" i="6"/>
  <c r="AT1" i="6"/>
  <c r="AS1" i="6"/>
  <c r="AR1" i="6"/>
  <c r="AQ1" i="6"/>
  <c r="AP1" i="6"/>
  <c r="AO1" i="6"/>
  <c r="AN1" i="6"/>
  <c r="AG1" i="6"/>
  <c r="AF1" i="6"/>
  <c r="AC1" i="6"/>
  <c r="AB1" i="6"/>
  <c r="AA1" i="6"/>
  <c r="Z1" i="6"/>
  <c r="Y1" i="6"/>
  <c r="P1" i="6"/>
  <c r="I1" i="6"/>
  <c r="N24" i="5"/>
  <c r="N17" i="5" s="1"/>
  <c r="A10" i="5"/>
  <c r="H24" i="8" l="1"/>
  <c r="I24" i="8"/>
  <c r="N1" i="6"/>
  <c r="AW1" i="6"/>
</calcChain>
</file>

<file path=xl/sharedStrings.xml><?xml version="1.0" encoding="utf-8"?>
<sst xmlns="http://schemas.openxmlformats.org/spreadsheetml/2006/main" count="233" uniqueCount="157">
  <si>
    <t>CODIGO:</t>
  </si>
  <si>
    <t>FTE</t>
  </si>
  <si>
    <t>NRO-FAC</t>
  </si>
  <si>
    <t>FEC-FAC</t>
  </si>
  <si>
    <t>FEC- RD</t>
  </si>
  <si>
    <t>AÑO</t>
  </si>
  <si>
    <t>PACIENTE</t>
  </si>
  <si>
    <t>EST</t>
  </si>
  <si>
    <t>VALOR FACTURA</t>
  </si>
  <si>
    <t>SALDO CARTERA</t>
  </si>
  <si>
    <t>CARTERA REPORTADA</t>
  </si>
  <si>
    <t>MES</t>
  </si>
  <si>
    <t>VIGENCIAS</t>
  </si>
  <si>
    <t>CARTERA RADICADA REPORTADA</t>
  </si>
  <si>
    <t>RD</t>
  </si>
  <si>
    <t>DE 91 A 360 DÍAS</t>
  </si>
  <si>
    <t>COMFE VALLE</t>
  </si>
  <si>
    <t>ESTADO DE CARTERA COMFENALCO VALLE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</si>
  <si>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</si>
  <si>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</si>
  <si>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</si>
  <si>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</si>
  <si>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</si>
  <si>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</si>
  <si>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</si>
  <si>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</si>
  <si>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</si>
  <si>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</si>
  <si>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</si>
  <si>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UNIVERSITARIA BOLIVARIANA</t>
  </si>
  <si>
    <t>CU</t>
  </si>
  <si>
    <t>SIN CONVENIO</t>
  </si>
  <si>
    <t>MEDELLÍN</t>
  </si>
  <si>
    <t>EVENTO</t>
  </si>
  <si>
    <t>FECHA DE CORTE: MARZO 31 2025</t>
  </si>
  <si>
    <t>TOTAL CARTERA REPORTADA AL 31 DE MARZO 2025</t>
  </si>
  <si>
    <t>SARA PATRICIA VENEGAS CASTRO</t>
  </si>
  <si>
    <t>VIRGELINA MARIN HURTADO</t>
  </si>
  <si>
    <t>GS</t>
  </si>
  <si>
    <t>DE 30 A 60 DÍAS</t>
  </si>
  <si>
    <t>VIZNNY DE LOS ANGELES GARCIA GUZMAN</t>
  </si>
  <si>
    <t>SARA CRISTINA ROSERO CORDOBA</t>
  </si>
  <si>
    <t>PREFIJO</t>
  </si>
  <si>
    <t>DE 30 A 60  DÍAS</t>
  </si>
  <si>
    <t>VALIDAR PAZ Y SALVO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</si>
  <si>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</si>
  <si>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</si>
  <si>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</si>
  <si>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</si>
  <si>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</si>
  <si>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</si>
  <si>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</si>
  <si>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</si>
  <si>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</si>
  <si>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</si>
  <si>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</si>
  <si>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</si>
  <si>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</si>
  <si>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COPAGO/CM REAL</t>
  </si>
  <si>
    <t>COPAGO/CM BOX</t>
  </si>
  <si>
    <t>GLOSA PDTE</t>
  </si>
  <si>
    <t>GLOSA ACEPTADA</t>
  </si>
  <si>
    <t>Observacion glosa</t>
  </si>
  <si>
    <t>USUARIO LIQ</t>
  </si>
  <si>
    <t>Rete Fuente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</si>
  <si>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</si>
  <si>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</si>
  <si>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</si>
  <si>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</si>
  <si>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</si>
  <si>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</si>
  <si>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</si>
  <si>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</si>
  <si>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</si>
  <si>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</si>
  <si>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</si>
  <si>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</si>
  <si>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</si>
  <si>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</si>
  <si>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</si>
  <si>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</si>
  <si>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</si>
  <si>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</si>
  <si>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</si>
  <si>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</si>
  <si>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CLINICA UNIVERSIDAD BOLIVARIANA</t>
  </si>
  <si>
    <t>CU2625044</t>
  </si>
  <si>
    <t>890902922_CU2625044</t>
  </si>
  <si>
    <t>Factura pendiente en programacion de pago</t>
  </si>
  <si>
    <t>Finalizada</t>
  </si>
  <si>
    <t>91-180</t>
  </si>
  <si>
    <t>Erika Lorena Restrepo Gomez</t>
  </si>
  <si>
    <t>Exámenes de laboratorio, imágenes y otras ayudas diagnósticas ambulatorias</t>
  </si>
  <si>
    <t>CSS-0292015V</t>
  </si>
  <si>
    <t>CU2478379</t>
  </si>
  <si>
    <t>890902922_CU2478379</t>
  </si>
  <si>
    <t>181-360</t>
  </si>
  <si>
    <t>Procesos Servidor</t>
  </si>
  <si>
    <t>Atención de urgencias</t>
  </si>
  <si>
    <t>COT-2023-63</t>
  </si>
  <si>
    <t>CU2683321</t>
  </si>
  <si>
    <t>890902922_CU2683321</t>
  </si>
  <si>
    <t>31-60</t>
  </si>
  <si>
    <t>ProcesoMasivo</t>
  </si>
  <si>
    <t>URG-2023-45</t>
  </si>
  <si>
    <t>CU2651175</t>
  </si>
  <si>
    <t>890902922_CU2651175</t>
  </si>
  <si>
    <t>Factura en proceso interno</t>
  </si>
  <si>
    <t>Para respuesta prestador</t>
  </si>
  <si>
    <t>Corriente</t>
  </si>
  <si>
    <t xml:space="preserve">SE OBJETA 17M1,CANTIDAD 1, SE SOPORTAN INGRESO A CUIDADO INTERMEDIO EL DIA 25-1-224, SE FACTURAN 3 DIAS DE UCIN 2 DE UCI, EN TOTAL 5, 1 DE LOS DIAS NO SE ENCUENTRA SOPORTADO. EL DIA 24 PERMANECIO EN OBSERVACION DE URGENCIAS, SE OBJETA DIA NO SOPORTADO,UNA VEZ SOPORTADO ES SUJETO DE AUDITORIA INTEGRAL |SE OBJETA 17M1,CANTIDAD 1, SE SOPORTAN INGRESO A CUIDADO INTERMEDIO EL DIA 25-1-224, SE FACTURAN 3 DIAS DE UCIN 2 DE UCI, EN TOTAL 5, 1 DE LOS DIAS NO SE ENCUENTRA SOPORTADO. EL DIA 24 PERMANECIO EN OBSERVACION DE URGENCIAS, SE OBJETA DIA NO SOPORTADO,UNA VEZ SOPORTADO ES SUJETO DE AUDITORIA INTEGRAL |Se aplica glosa por valor de $ 162.795, que obedece a los siguientes insumos no facturables : SET DE BOMBA INFUSIÓN EVOIQ REF AMC9667, por valor de $71.281 EQUIPO FOTOSOSTENIBLE EVOIQ REF AMC967C, por valor de $91.514 |SE OBJETA 129A2,CANTIDAD 1, PACIENTEINGRESA A SERVICIO EL 24 DE OCTUBRE Y PERMANECE HASTA EL DIA 1 DE NOVIEMBRE, CANTIDAD 8 DIAS, SE OBJETA DIA DE EGRESO NO FACTURABLE |SE OBJETA 11A1, CANTIDAD 2, SE FACTURAN 2 DIAS DE ESTANCIA EN UCI, LOS DIAS DE UCI NO SE ENCUENTRAN SOPORTADOS, LA EVOLUCIONES MEDICA Y DE EQUIPO DE APOYO INDICAN ESTANCIA EN UNIDAD DE CUIDADO INTERMEDIO POR LO CUAL LOS DIAS MENCIONADOS SE RECONOCEN COMO UCIN. EN CASO DE SER SOPORTADO ESSUJETO DE AUDITORIAINTEGRAL |SE OBJETA 17M1,CANTIDAD 1, SE SOPORTAN INGRESO A CUIDADO INTERMEDIO EL DIA 25-1-224, SE FACTURAN 3 DIAS DE UCIN 2 DE UCI, EN TOTAL 5, 1 DE LOS DIAS NO SE ENCUENTRA SOPORTADO. EL DIA 24 PERMANECIO EN OBSERVACION DE URGENCIAS, SE OBJETA DIA NO SOPORTADO,UNA VEZ SOPORTADO ES SUJETO DE AUDITORIA INTEGRAL |SE OBJETA 17M1,CANTIDAD 1, SE SOPORTAN INGRESO A CUIDADO INTERMEDIO EL DIA 25-1-224, SE FACTURAN 3 DIAS DE UCIN 2 DE UCI, EN TOTAL 5, 1 DE LOS DIAS NO SE ENCUENTRA SOPORTADO. EL DIA 24 PERMANECIO EN OBSERVACION DE URGENCIAS, SE OBJETA DIA NO SOPORTADO,UNA VEZ SOPORTADO ES SUJETO DE AUDITORIA INTEGRAL </t>
  </si>
  <si>
    <t>DIEGO FERNANDO COLLAZOS SILVA</t>
  </si>
  <si>
    <t>GLOSA</t>
  </si>
  <si>
    <t>SE OBJETA 129A02,CANTIDAD 1, PACIENTEINGRESA A SERVICIO EL 24 DE OCTUBRE Y PERMANECE HASTA EL DIA 1 DE NOVIEMBRE, CANTIDAD 8 DIAS, SE OBJETA DIA DE EGRESO NO FACTURABLE</t>
  </si>
  <si>
    <t>PERTINENCIA MEDICA</t>
  </si>
  <si>
    <t>Servicios hospitalarios</t>
  </si>
  <si>
    <t>Hospitalario</t>
  </si>
  <si>
    <t>VALOR RADICADO</t>
  </si>
  <si>
    <t>Factura Cancelada-Glosa Pendiente por Contestar IPS</t>
  </si>
  <si>
    <t>Factura Cancelada parcialmente-Saldo Pendiente Programacion de Pago</t>
  </si>
  <si>
    <t>Factura Cancelada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</si>
  <si>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</si>
  <si>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</si>
  <si>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</si>
  <si>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</si>
  <si>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</si>
  <si>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</si>
  <si>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</si>
  <si>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</si>
  <si>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</si>
  <si>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</si>
  <si>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</si>
  <si>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</si>
  <si>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</si>
  <si>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</si>
  <si>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</si>
  <si>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</si>
  <si>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</si>
  <si>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</si>
  <si>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</si>
  <si>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</si>
  <si>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</si>
  <si>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</si>
  <si>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</si>
  <si>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</si>
  <si>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</si>
  <si>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</si>
  <si>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</si>
  <si>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</si>
  <si>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</si>
  <si>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</si>
  <si>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</si>
  <si>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UNIVERSIDAD BOLIVARIANA</t>
  </si>
  <si>
    <t>NIT: 890902922</t>
  </si>
  <si>
    <t>A continuacion me permito remitir nuestra respuesta al estado de cartera presentado en la fecha: 12/04/2025</t>
  </si>
  <si>
    <t xml:space="preserve">Sonia Beatriz Arboleda </t>
  </si>
  <si>
    <t>Auxiliar Administrativa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</si>
</sst>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8">
    <xf numFmtId="0" fontId="0" fillId="0" borderId="0" xfId="0"/>
    <xf numFmtId="0" fontId="3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41" fontId="4" fillId="3" borderId="1" xfId="0" applyNumberFormat="1" applyFont="1" applyFill="1" applyBorder="1" applyAlignment="1">
      <alignment vertical="center"/>
    </xf>
    <xf numFmtId="14" fontId="6" fillId="2" borderId="0" xfId="0" applyNumberFormat="1" applyFont="1" applyFill="1" applyAlignment="1">
      <alignment horizontal="center"/>
    </xf>
    <xf numFmtId="14" fontId="6" fillId="2" borderId="0" xfId="0" applyNumberFormat="1" applyFont="1" applyFill="1"/>
    <xf numFmtId="14" fontId="4" fillId="3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/>
    <xf numFmtId="164" fontId="4" fillId="3" borderId="1" xfId="0" applyNumberFormat="1" applyFont="1" applyFill="1" applyBorder="1"/>
    <xf numFmtId="164" fontId="6" fillId="2" borderId="0" xfId="0" applyNumberFormat="1" applyFont="1" applyFill="1"/>
    <xf numFmtId="0" fontId="2" fillId="2" borderId="2" xfId="0" applyFont="1" applyFill="1" applyBorder="1" applyAlignment="1">
      <alignment horizontal="center" wrapText="1"/>
    </xf>
    <xf numFmtId="164" fontId="3" fillId="0" borderId="2" xfId="1" applyNumberFormat="1" applyFont="1" applyBorder="1"/>
    <xf numFmtId="0" fontId="2" fillId="5" borderId="2" xfId="0" applyFont="1" applyFill="1" applyBorder="1" applyAlignment="1">
      <alignment horizontal="center"/>
    </xf>
    <xf numFmtId="164" fontId="3" fillId="5" borderId="2" xfId="1" applyNumberFormat="1" applyFont="1" applyFill="1" applyBorder="1"/>
    <xf numFmtId="0" fontId="0" fillId="0" borderId="2" xfId="0" applyBorder="1"/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14" fontId="0" fillId="0" borderId="2" xfId="0" applyNumberFormat="1" applyBorder="1"/>
    <xf numFmtId="164" fontId="0" fillId="0" borderId="2" xfId="2" applyNumberFormat="1" applyFont="1" applyBorder="1"/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164" fontId="10" fillId="2" borderId="1" xfId="1" applyNumberFormat="1" applyFont="1" applyFill="1" applyBorder="1"/>
    <xf numFmtId="0" fontId="10" fillId="2" borderId="0" xfId="0" applyFont="1" applyFill="1"/>
    <xf numFmtId="164" fontId="10" fillId="2" borderId="0" xfId="0" applyNumberFormat="1" applyFont="1" applyFill="1"/>
    <xf numFmtId="0" fontId="9" fillId="0" borderId="2" xfId="0" applyFont="1" applyBorder="1"/>
    <xf numFmtId="14" fontId="9" fillId="0" borderId="2" xfId="0" applyNumberFormat="1" applyFont="1" applyBorder="1"/>
    <xf numFmtId="164" fontId="9" fillId="0" borderId="2" xfId="2" applyNumberFormat="1" applyFont="1" applyBorder="1"/>
    <xf numFmtId="0" fontId="11" fillId="2" borderId="2" xfId="0" applyFont="1" applyFill="1" applyBorder="1" applyAlignment="1">
      <alignment horizontal="center"/>
    </xf>
    <xf numFmtId="0" fontId="9" fillId="0" borderId="0" xfId="0" applyFont="1"/>
    <xf numFmtId="16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12" fillId="0" borderId="0" xfId="3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/>
    </xf>
    <xf numFmtId="165" fontId="12" fillId="0" borderId="0" xfId="3" applyNumberFormat="1" applyFont="1" applyAlignment="1">
      <alignment horizontal="center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center" vertical="center" wrapText="1"/>
    </xf>
    <xf numFmtId="166" fontId="14" fillId="0" borderId="2" xfId="3" applyNumberFormat="1" applyFont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165" fontId="14" fillId="7" borderId="2" xfId="3" applyNumberFormat="1" applyFont="1" applyFill="1" applyBorder="1" applyAlignment="1">
      <alignment horizontal="center" vertical="center" wrapText="1"/>
    </xf>
    <xf numFmtId="0" fontId="14" fillId="7" borderId="2" xfId="3" applyNumberFormat="1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14" fontId="14" fillId="8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167" fontId="14" fillId="6" borderId="2" xfId="3" applyNumberFormat="1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left" vertical="center"/>
    </xf>
    <xf numFmtId="14" fontId="13" fillId="0" borderId="2" xfId="0" applyNumberFormat="1" applyFont="1" applyBorder="1" applyAlignment="1">
      <alignment horizontal="center" vertical="center"/>
    </xf>
    <xf numFmtId="166" fontId="13" fillId="0" borderId="2" xfId="3" applyNumberFormat="1" applyFont="1" applyFill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0" xfId="0" applyFont="1"/>
    <xf numFmtId="166" fontId="13" fillId="0" borderId="2" xfId="3" applyNumberFormat="1" applyFont="1" applyBorder="1" applyAlignment="1">
      <alignment horizontal="center" vertical="center"/>
    </xf>
    <xf numFmtId="0" fontId="13" fillId="0" borderId="2" xfId="3" applyNumberFormat="1" applyFont="1" applyBorder="1" applyAlignment="1">
      <alignment horizontal="center" vertical="center"/>
    </xf>
    <xf numFmtId="14" fontId="13" fillId="0" borderId="2" xfId="3" applyNumberFormat="1" applyFont="1" applyBorder="1" applyAlignment="1">
      <alignment horizontal="center" vertical="center"/>
    </xf>
    <xf numFmtId="166" fontId="0" fillId="0" borderId="0" xfId="0" applyNumberFormat="1"/>
    <xf numFmtId="0" fontId="16" fillId="0" borderId="0" xfId="4" applyFont="1"/>
    <xf numFmtId="0" fontId="16" fillId="0" borderId="5" xfId="4" applyFont="1" applyBorder="1" applyAlignment="1">
      <alignment horizontal="centerContinuous"/>
    </xf>
    <xf numFmtId="0" fontId="16" fillId="0" borderId="6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/>
    </xf>
    <xf numFmtId="0" fontId="16" fillId="0" borderId="10" xfId="4" applyFont="1" applyBorder="1" applyAlignment="1">
      <alignment horizontal="centerContinuous"/>
    </xf>
    <xf numFmtId="0" fontId="17" fillId="0" borderId="5" xfId="4" applyFont="1" applyBorder="1" applyAlignment="1">
      <alignment horizontal="centerContinuous" vertical="center"/>
    </xf>
    <xf numFmtId="0" fontId="17" fillId="0" borderId="7" xfId="4" applyFont="1" applyBorder="1" applyAlignment="1">
      <alignment horizontal="centerContinuous" vertical="center"/>
    </xf>
    <xf numFmtId="0" fontId="17" fillId="0" borderId="6" xfId="4" applyFont="1" applyBorder="1" applyAlignment="1">
      <alignment horizontal="centerContinuous" vertical="center"/>
    </xf>
    <xf numFmtId="0" fontId="17" fillId="0" borderId="8" xfId="4" applyFont="1" applyBorder="1" applyAlignment="1">
      <alignment horizontal="centerContinuous" vertical="center"/>
    </xf>
    <xf numFmtId="0" fontId="17" fillId="0" borderId="9" xfId="4" applyFont="1" applyBorder="1" applyAlignment="1">
      <alignment horizontal="centerContinuous" vertical="center"/>
    </xf>
    <xf numFmtId="0" fontId="17" fillId="0" borderId="0" xfId="4" applyFont="1" applyAlignment="1">
      <alignment horizontal="centerContinuous" vertical="center"/>
    </xf>
    <xf numFmtId="0" fontId="17" fillId="0" borderId="15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/>
    </xf>
    <xf numFmtId="0" fontId="16" fillId="0" borderId="13" xfId="4" applyFont="1" applyBorder="1" applyAlignment="1">
      <alignment horizontal="centerContinuous"/>
    </xf>
    <xf numFmtId="0" fontId="17" fillId="0" borderId="11" xfId="4" applyFont="1" applyBorder="1" applyAlignment="1">
      <alignment horizontal="centerContinuous" vertical="center"/>
    </xf>
    <xf numFmtId="0" fontId="17" fillId="0" borderId="12" xfId="4" applyFont="1" applyBorder="1" applyAlignment="1">
      <alignment horizontal="centerContinuous" vertical="center"/>
    </xf>
    <xf numFmtId="0" fontId="17" fillId="0" borderId="13" xfId="4" applyFont="1" applyBorder="1" applyAlignment="1">
      <alignment horizontal="centerContinuous" vertical="center"/>
    </xf>
    <xf numFmtId="0" fontId="17" fillId="0" borderId="14" xfId="4" applyFont="1" applyBorder="1" applyAlignment="1">
      <alignment horizontal="centerContinuous" vertical="center"/>
    </xf>
    <xf numFmtId="0" fontId="16" fillId="0" borderId="9" xfId="4" applyFont="1" applyBorder="1"/>
    <xf numFmtId="0" fontId="16" fillId="0" borderId="10" xfId="4" applyFont="1" applyBorder="1"/>
    <xf numFmtId="0" fontId="17" fillId="0" borderId="0" xfId="4" applyFont="1"/>
    <xf numFmtId="14" fontId="16" fillId="0" borderId="0" xfId="4" applyNumberFormat="1" applyFont="1"/>
    <xf numFmtId="168" fontId="16" fillId="0" borderId="0" xfId="4" applyNumberFormat="1" applyFont="1"/>
    <xf numFmtId="14" fontId="16" fillId="0" borderId="0" xfId="4" applyNumberFormat="1" applyFont="1" applyAlignment="1">
      <alignment horizontal="left"/>
    </xf>
    <xf numFmtId="1" fontId="17" fillId="0" borderId="0" xfId="5" applyNumberFormat="1" applyFont="1" applyAlignment="1">
      <alignment horizontal="center" vertical="center"/>
    </xf>
    <xf numFmtId="165" fontId="17" fillId="0" borderId="0" xfId="4" applyNumberFormat="1" applyFont="1" applyAlignment="1">
      <alignment horizontal="center" vertical="center"/>
    </xf>
    <xf numFmtId="1" fontId="17" fillId="0" borderId="0" xfId="4" applyNumberFormat="1" applyFont="1" applyAlignment="1">
      <alignment horizontal="center"/>
    </xf>
    <xf numFmtId="169" fontId="17" fillId="0" borderId="0" xfId="4" applyNumberFormat="1" applyFont="1" applyAlignment="1">
      <alignment horizontal="right"/>
    </xf>
    <xf numFmtId="1" fontId="16" fillId="0" borderId="0" xfId="4" applyNumberFormat="1" applyFont="1" applyAlignment="1">
      <alignment horizontal="center"/>
    </xf>
    <xf numFmtId="169" fontId="16" fillId="0" borderId="0" xfId="4" applyNumberFormat="1" applyFont="1" applyAlignment="1">
      <alignment horizontal="right"/>
    </xf>
    <xf numFmtId="1" fontId="16" fillId="0" borderId="12" xfId="4" applyNumberFormat="1" applyFont="1" applyBorder="1" applyAlignment="1">
      <alignment horizontal="center"/>
    </xf>
    <xf numFmtId="169" fontId="16" fillId="0" borderId="12" xfId="4" applyNumberFormat="1" applyFont="1" applyBorder="1" applyAlignment="1">
      <alignment horizontal="right"/>
    </xf>
    <xf numFmtId="0" fontId="16" fillId="0" borderId="0" xfId="4" applyFont="1" applyAlignment="1">
      <alignment horizontal="center"/>
    </xf>
    <xf numFmtId="1" fontId="17" fillId="0" borderId="16" xfId="4" applyNumberFormat="1" applyFont="1" applyBorder="1" applyAlignment="1">
      <alignment horizontal="center"/>
    </xf>
    <xf numFmtId="169" fontId="17" fillId="0" borderId="16" xfId="4" applyNumberFormat="1" applyFont="1" applyBorder="1" applyAlignment="1">
      <alignment horizontal="right"/>
    </xf>
    <xf numFmtId="169" fontId="16" fillId="0" borderId="0" xfId="4" applyNumberFormat="1" applyFont="1"/>
    <xf numFmtId="169" fontId="17" fillId="0" borderId="12" xfId="4" applyNumberFormat="1" applyFont="1" applyBorder="1"/>
    <xf numFmtId="169" fontId="16" fillId="0" borderId="12" xfId="4" applyNumberFormat="1" applyFont="1" applyBorder="1"/>
    <xf numFmtId="169" fontId="17" fillId="0" borderId="0" xfId="4" applyNumberFormat="1" applyFont="1"/>
    <xf numFmtId="0" fontId="16" fillId="0" borderId="11" xfId="4" applyFont="1" applyBorder="1"/>
    <xf numFmtId="0" fontId="16" fillId="0" borderId="12" xfId="4" applyFont="1" applyBorder="1"/>
    <xf numFmtId="0" fontId="16" fillId="0" borderId="13" xfId="4" applyFont="1" applyBorder="1"/>
    <xf numFmtId="0" fontId="16" fillId="2" borderId="0" xfId="4" applyFont="1" applyFill="1"/>
    <xf numFmtId="0" fontId="17" fillId="0" borderId="0" xfId="4" applyFont="1" applyAlignment="1">
      <alignment horizontal="center"/>
    </xf>
    <xf numFmtId="1" fontId="17" fillId="0" borderId="0" xfId="5" applyNumberFormat="1" applyFont="1" applyAlignment="1">
      <alignment horizontal="right"/>
    </xf>
    <xf numFmtId="170" fontId="17" fillId="0" borderId="0" xfId="6" applyNumberFormat="1" applyFont="1" applyAlignment="1">
      <alignment horizontal="right"/>
    </xf>
    <xf numFmtId="1" fontId="16" fillId="0" borderId="0" xfId="5" applyNumberFormat="1" applyFont="1" applyAlignment="1">
      <alignment horizontal="right"/>
    </xf>
    <xf numFmtId="170" fontId="16" fillId="0" borderId="0" xfId="6" applyNumberFormat="1" applyFont="1" applyAlignment="1">
      <alignment horizontal="right"/>
    </xf>
    <xf numFmtId="164" fontId="16" fillId="0" borderId="16" xfId="6" applyNumberFormat="1" applyFont="1" applyBorder="1" applyAlignment="1">
      <alignment horizontal="center"/>
    </xf>
    <xf numFmtId="170" fontId="16" fillId="0" borderId="16" xfId="6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7" fillId="0" borderId="5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11" xfId="4" applyFont="1" applyBorder="1" applyAlignment="1">
      <alignment horizontal="center" vertical="center"/>
    </xf>
    <xf numFmtId="0" fontId="17" fillId="0" borderId="12" xfId="4" applyFont="1" applyBorder="1" applyAlignment="1">
      <alignment horizontal="center" vertical="center"/>
    </xf>
    <xf numFmtId="0" fontId="17" fillId="0" borderId="13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17" fillId="0" borderId="9" xfId="4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7" fillId="0" borderId="10" xfId="4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3" fontId="16" fillId="0" borderId="0" xfId="1" applyFont="1" applyAlignment="1">
      <alignment horizontal="center"/>
    </xf>
    <xf numFmtId="43" fontId="16" fillId="0" borderId="0" xfId="1" applyFont="1" applyAlignment="1">
      <alignment horizontal="right"/>
    </xf>
    <xf numFmtId="43" fontId="16" fillId="0" borderId="12" xfId="1" applyFont="1" applyBorder="1" applyAlignment="1">
      <alignment horizontal="center"/>
    </xf>
    <xf numFmtId="43" fontId="16" fillId="0" borderId="12" xfId="1" applyFont="1" applyBorder="1" applyAlignment="1">
      <alignment horizontal="right"/>
    </xf>
    <xf numFmtId="43" fontId="16" fillId="0" borderId="0" xfId="1" applyFont="1"/>
  </cellXfs>
  <cellStyles count="7">
    <cellStyle name="Millares" xfId="1" builtinId="3"/>
    <cellStyle name="Millares 2" xfId="2" xr:uid="{00000000-0005-0000-0000-000001000000}"/>
    <cellStyle name="Millares 2 2" xfId="6" xr:uid="{CF05479D-57FA-40C6-B9F7-3F3A2FE7BA5E}"/>
    <cellStyle name="Millares 3" xfId="5" xr:uid="{E2EF51E7-3E5C-41A6-9DDF-FCAADA5B1962}"/>
    <cellStyle name="Moneda" xfId="3" builtinId="4"/>
    <cellStyle name="Normal" xfId="0" builtinId="0"/>
    <cellStyle name="Normal 2 2" xfId="4" xr:uid="{57DAF00F-CD07-4752-8DC1-4140457E127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403E0.C4029C1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13</xdr:row>
      <xdr:rowOff>85725</xdr:rowOff>
    </xdr:from>
    <xdr:to>
      <xdr:col>4</xdr:col>
      <xdr:colOff>428625</xdr:colOff>
      <xdr:row>17</xdr:row>
      <xdr:rowOff>95250</xdr:rowOff>
    </xdr:to>
    <xdr:pic>
      <xdr:nvPicPr>
        <xdr:cNvPr id="2" name="Imagen 1" descr="cid:image001.png@01D403E0.C4029C10">
          <a:extLst>
            <a:ext uri="{FF2B5EF4-FFF2-40B4-BE49-F238E27FC236}">
              <a16:creationId xmlns:a16="http://schemas.microsoft.com/office/drawing/2014/main" id="{4B5E7F64-B59B-4EED-9B40-2026B9A13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1" y="85725"/>
          <a:ext cx="2092324" cy="669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2BA85D-327F-475C-B9B7-B59EBCCB5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7A24CDE-B53B-4613-8289-333CE286D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1E2B9C7-E1B3-4A36-9B72-CCCF29481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7268D02-2A74-4339-81A8-16E8AAA1D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compensadas%20univ%20BOLIVARIANA.xlsx" TargetMode="External"/><Relationship Id="rId1" Type="http://schemas.openxmlformats.org/officeDocument/2006/relationships/externalLinkPath" Target="file:///C:\Users\nlomeg\Desktop\compensadas%20univ%20BOLIVARI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BOLIV"/>
    </sheetNames>
    <sheetDataSet>
      <sheetData sheetId="0">
        <row r="1">
          <cell r="F1" t="str">
            <v>Clase</v>
          </cell>
          <cell r="G1" t="str">
            <v>(Varios elementos)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 Importe en ML</v>
          </cell>
        </row>
        <row r="4">
          <cell r="F4">
            <v>2201350901</v>
          </cell>
          <cell r="G4">
            <v>44956</v>
          </cell>
          <cell r="H4" t="str">
            <v>(en blanco)</v>
          </cell>
          <cell r="I4">
            <v>139141</v>
          </cell>
        </row>
        <row r="5">
          <cell r="F5">
            <v>2201351092</v>
          </cell>
          <cell r="G5">
            <v>44956</v>
          </cell>
          <cell r="H5" t="str">
            <v>(en blanco)</v>
          </cell>
          <cell r="I5">
            <v>8537300</v>
          </cell>
        </row>
        <row r="6">
          <cell r="F6">
            <v>2201490967</v>
          </cell>
          <cell r="G6">
            <v>45366</v>
          </cell>
          <cell r="H6" t="str">
            <v>(en blanco)</v>
          </cell>
          <cell r="I6">
            <v>159726</v>
          </cell>
        </row>
        <row r="7">
          <cell r="F7">
            <v>2201520935</v>
          </cell>
          <cell r="G7">
            <v>45469</v>
          </cell>
          <cell r="H7" t="str">
            <v>(en blanco)</v>
          </cell>
          <cell r="I7">
            <v>958322</v>
          </cell>
        </row>
        <row r="8">
          <cell r="F8">
            <v>2201539596</v>
          </cell>
          <cell r="G8">
            <v>45524</v>
          </cell>
          <cell r="H8" t="str">
            <v>(en blanco)</v>
          </cell>
          <cell r="I8">
            <v>2601606</v>
          </cell>
        </row>
        <row r="9">
          <cell r="F9">
            <v>4800067009</v>
          </cell>
          <cell r="G9">
            <v>45685</v>
          </cell>
          <cell r="H9" t="str">
            <v>PAGO DIRECTO RC 3TER PROC. ENERO</v>
          </cell>
          <cell r="I9">
            <v>1141083</v>
          </cell>
        </row>
        <row r="10">
          <cell r="F10">
            <v>4800068324</v>
          </cell>
          <cell r="G10">
            <v>45762</v>
          </cell>
          <cell r="H10" t="str">
            <v>PAGO DIRECTO RC 1PRI PROC. ABRIL</v>
          </cell>
          <cell r="I10">
            <v>18944396</v>
          </cell>
        </row>
        <row r="11">
          <cell r="F11" t="str">
            <v>Total general</v>
          </cell>
          <cell r="I11">
            <v>32481574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4"/>
  <sheetViews>
    <sheetView workbookViewId="0">
      <selection activeCell="E10" sqref="E10"/>
    </sheetView>
  </sheetViews>
  <sheetFormatPr baseColWidth="10" defaultRowHeight="14.5" x14ac:dyDescent="0.35"/>
  <cols>
    <col min="2" max="2" width="35.7265625" customWidth="1"/>
    <col min="3" max="3" width="7.7265625" customWidth="1"/>
    <col min="9" max="9" width="16.54296875" customWidth="1"/>
  </cols>
  <sheetData>
    <row r="1" spans="1:14" ht="29" x14ac:dyDescent="0.35">
      <c r="A1" s="25" t="s">
        <v>18</v>
      </c>
      <c r="B1" s="25" t="s">
        <v>19</v>
      </c>
      <c r="C1" s="25" t="s">
        <v>20</v>
      </c>
      <c r="D1" s="25" t="s">
        <v>21</v>
      </c>
      <c r="E1" s="25" t="s">
        <v>22</v>
      </c>
      <c r="F1" s="25" t="s">
        <v>23</v>
      </c>
      <c r="G1" s="25" t="s">
        <v>24</v>
      </c>
      <c r="H1" s="25" t="s">
        <v>25</v>
      </c>
      <c r="I1" s="25" t="s">
        <v>26</v>
      </c>
      <c r="J1" s="25" t="s">
        <v>27</v>
      </c>
      <c r="K1" s="25" t="s">
        <v>28</v>
      </c>
    </row>
    <row r="2" spans="1:14" x14ac:dyDescent="0.35">
      <c r="A2" s="24">
        <v>890902922</v>
      </c>
      <c r="B2" s="24" t="s">
        <v>29</v>
      </c>
      <c r="C2" s="24" t="s">
        <v>30</v>
      </c>
      <c r="D2" s="24">
        <v>2625044</v>
      </c>
      <c r="E2" s="27">
        <v>45534</v>
      </c>
      <c r="F2" s="27">
        <v>45630</v>
      </c>
      <c r="G2" s="28">
        <v>492866</v>
      </c>
      <c r="H2" s="28">
        <v>47700</v>
      </c>
      <c r="I2" s="26" t="s">
        <v>31</v>
      </c>
      <c r="J2" s="26" t="s">
        <v>32</v>
      </c>
      <c r="K2" s="26" t="s">
        <v>33</v>
      </c>
    </row>
    <row r="3" spans="1:14" x14ac:dyDescent="0.35">
      <c r="A3" s="24">
        <v>890902922</v>
      </c>
      <c r="B3" s="24" t="s">
        <v>29</v>
      </c>
      <c r="C3" s="24" t="s">
        <v>30</v>
      </c>
      <c r="D3" s="24">
        <v>2651175</v>
      </c>
      <c r="E3" s="27">
        <v>45601</v>
      </c>
      <c r="F3" s="27">
        <v>45649</v>
      </c>
      <c r="G3" s="28">
        <v>21920778</v>
      </c>
      <c r="H3" s="28">
        <v>21920778</v>
      </c>
      <c r="I3" s="26" t="s">
        <v>31</v>
      </c>
      <c r="J3" s="26" t="s">
        <v>32</v>
      </c>
      <c r="K3" s="26" t="s">
        <v>33</v>
      </c>
    </row>
    <row r="4" spans="1:14" s="39" customFormat="1" x14ac:dyDescent="0.35">
      <c r="A4" s="35">
        <v>890902922</v>
      </c>
      <c r="B4" s="35" t="s">
        <v>29</v>
      </c>
      <c r="C4" s="35" t="s">
        <v>30</v>
      </c>
      <c r="D4" s="35">
        <v>2478379</v>
      </c>
      <c r="E4" s="36">
        <v>45138</v>
      </c>
      <c r="F4" s="36">
        <v>45447</v>
      </c>
      <c r="G4" s="37">
        <v>1062989</v>
      </c>
      <c r="H4" s="37">
        <v>116929</v>
      </c>
      <c r="I4" s="38" t="s">
        <v>31</v>
      </c>
      <c r="J4" s="38" t="s">
        <v>32</v>
      </c>
      <c r="K4" s="38" t="s">
        <v>33</v>
      </c>
      <c r="L4" s="39" t="s">
        <v>44</v>
      </c>
    </row>
    <row r="5" spans="1:14" x14ac:dyDescent="0.35">
      <c r="A5" s="24">
        <v>890902922</v>
      </c>
      <c r="B5" s="24" t="s">
        <v>29</v>
      </c>
      <c r="C5" s="24" t="s">
        <v>30</v>
      </c>
      <c r="D5" s="24">
        <v>2683321</v>
      </c>
      <c r="E5" s="27">
        <v>45693</v>
      </c>
      <c r="F5" s="27">
        <v>45701</v>
      </c>
      <c r="G5" s="28">
        <v>924151</v>
      </c>
      <c r="H5" s="28">
        <v>924151</v>
      </c>
      <c r="I5" s="26" t="s">
        <v>31</v>
      </c>
      <c r="J5" s="26" t="s">
        <v>32</v>
      </c>
      <c r="K5" s="26" t="s">
        <v>33</v>
      </c>
    </row>
    <row r="8" spans="1:14" s="1" customFormat="1" ht="15" customHeight="1" x14ac:dyDescent="0.3">
      <c r="A8" s="125" t="s">
        <v>13</v>
      </c>
      <c r="B8" s="126" t="s">
        <v>12</v>
      </c>
      <c r="C8" s="127"/>
    </row>
    <row r="9" spans="1:14" s="1" customFormat="1" ht="13" x14ac:dyDescent="0.3">
      <c r="A9" s="125"/>
      <c r="B9" s="20" t="s">
        <v>43</v>
      </c>
      <c r="C9" s="22" t="s">
        <v>15</v>
      </c>
    </row>
    <row r="10" spans="1:14" s="1" customFormat="1" ht="13" x14ac:dyDescent="0.3">
      <c r="A10" s="21">
        <f>SUM(B10:C10)</f>
        <v>23009558</v>
      </c>
      <c r="B10" s="21">
        <v>924151</v>
      </c>
      <c r="C10" s="23">
        <v>22085407</v>
      </c>
    </row>
    <row r="11" spans="1:14" s="1" customFormat="1" ht="13" x14ac:dyDescent="0.3"/>
    <row r="14" spans="1:14" s="2" customFormat="1" ht="13" x14ac:dyDescent="0.3">
      <c r="C14" s="3"/>
      <c r="D14" s="3"/>
      <c r="E14" s="3"/>
      <c r="F14" s="12"/>
      <c r="G14" s="13"/>
    </row>
    <row r="15" spans="1:14" s="2" customFormat="1" ht="13" x14ac:dyDescent="0.3">
      <c r="B15" s="129" t="s">
        <v>17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</row>
    <row r="16" spans="1:14" s="2" customFormat="1" ht="13" x14ac:dyDescent="0.3">
      <c r="B16" s="129" t="s">
        <v>34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2:16" s="2" customFormat="1" ht="13" x14ac:dyDescent="0.3">
      <c r="C17" s="3"/>
      <c r="D17" s="3"/>
      <c r="E17" s="3"/>
      <c r="F17" s="12"/>
      <c r="G17" s="12"/>
      <c r="H17" s="3"/>
      <c r="I17" s="3"/>
      <c r="J17" s="3"/>
      <c r="K17" s="4"/>
      <c r="L17" s="10" t="s">
        <v>10</v>
      </c>
      <c r="M17" s="10"/>
      <c r="N17" s="11">
        <f>+'INFO IPS'!N24</f>
        <v>23009558</v>
      </c>
    </row>
    <row r="18" spans="2:16" s="2" customFormat="1" ht="9.75" customHeight="1" x14ac:dyDescent="0.3">
      <c r="C18" s="3"/>
      <c r="D18" s="3"/>
      <c r="E18" s="3"/>
      <c r="F18" s="12"/>
      <c r="G18" s="12"/>
      <c r="H18" s="3"/>
      <c r="I18" s="3"/>
      <c r="J18" s="3"/>
      <c r="K18" s="4"/>
      <c r="L18" s="5"/>
      <c r="M18" s="4"/>
      <c r="N18" s="4"/>
    </row>
    <row r="19" spans="2:16" s="2" customFormat="1" ht="12" customHeight="1" x14ac:dyDescent="0.3">
      <c r="B19" s="6" t="s">
        <v>0</v>
      </c>
      <c r="C19" s="6" t="s">
        <v>1</v>
      </c>
      <c r="D19" s="6" t="s">
        <v>42</v>
      </c>
      <c r="E19" s="6" t="s">
        <v>2</v>
      </c>
      <c r="F19" s="14" t="s">
        <v>3</v>
      </c>
      <c r="G19" s="14" t="s">
        <v>4</v>
      </c>
      <c r="H19" s="7" t="s">
        <v>5</v>
      </c>
      <c r="I19" s="7" t="s">
        <v>11</v>
      </c>
      <c r="J19" s="7" t="s">
        <v>12</v>
      </c>
      <c r="K19" s="6" t="s">
        <v>6</v>
      </c>
      <c r="L19" s="6" t="s">
        <v>7</v>
      </c>
      <c r="M19" s="16" t="s">
        <v>8</v>
      </c>
      <c r="N19" s="16" t="s">
        <v>9</v>
      </c>
    </row>
    <row r="20" spans="2:16" s="2" customFormat="1" ht="13" x14ac:dyDescent="0.3">
      <c r="B20" s="8" t="s">
        <v>16</v>
      </c>
      <c r="C20" s="9">
        <v>20</v>
      </c>
      <c r="D20" s="9" t="s">
        <v>30</v>
      </c>
      <c r="E20" s="9">
        <v>2625044</v>
      </c>
      <c r="F20" s="15">
        <v>45534</v>
      </c>
      <c r="G20" s="15">
        <v>45630</v>
      </c>
      <c r="H20" s="9">
        <v>2024</v>
      </c>
      <c r="I20" s="9">
        <v>12</v>
      </c>
      <c r="J20" s="9" t="s">
        <v>15</v>
      </c>
      <c r="K20" s="8" t="s">
        <v>36</v>
      </c>
      <c r="L20" s="9" t="s">
        <v>14</v>
      </c>
      <c r="M20" s="17">
        <v>492866</v>
      </c>
      <c r="N20" s="17">
        <v>47700</v>
      </c>
      <c r="P20" s="19"/>
    </row>
    <row r="21" spans="2:16" s="2" customFormat="1" ht="13" x14ac:dyDescent="0.3">
      <c r="B21" s="8" t="s">
        <v>16</v>
      </c>
      <c r="C21" s="9">
        <v>20</v>
      </c>
      <c r="D21" s="9" t="s">
        <v>30</v>
      </c>
      <c r="E21" s="9">
        <v>2651175</v>
      </c>
      <c r="F21" s="15">
        <v>45601</v>
      </c>
      <c r="G21" s="15">
        <v>45649</v>
      </c>
      <c r="H21" s="9">
        <v>2024</v>
      </c>
      <c r="I21" s="9">
        <v>12</v>
      </c>
      <c r="J21" s="9" t="s">
        <v>15</v>
      </c>
      <c r="K21" s="8" t="s">
        <v>37</v>
      </c>
      <c r="L21" s="9" t="s">
        <v>38</v>
      </c>
      <c r="M21" s="17">
        <v>21920778</v>
      </c>
      <c r="N21" s="17">
        <v>21920778</v>
      </c>
      <c r="P21" s="19"/>
    </row>
    <row r="22" spans="2:16" s="33" customFormat="1" ht="13" x14ac:dyDescent="0.3">
      <c r="B22" s="29" t="s">
        <v>16</v>
      </c>
      <c r="C22" s="30">
        <v>20</v>
      </c>
      <c r="D22" s="30" t="s">
        <v>30</v>
      </c>
      <c r="E22" s="30">
        <v>2478379</v>
      </c>
      <c r="F22" s="31">
        <v>45138</v>
      </c>
      <c r="G22" s="31">
        <v>45447</v>
      </c>
      <c r="H22" s="30">
        <v>2024</v>
      </c>
      <c r="I22" s="30">
        <v>6</v>
      </c>
      <c r="J22" s="30" t="s">
        <v>15</v>
      </c>
      <c r="K22" s="29" t="s">
        <v>41</v>
      </c>
      <c r="L22" s="30" t="s">
        <v>14</v>
      </c>
      <c r="M22" s="32">
        <v>1062989</v>
      </c>
      <c r="N22" s="32">
        <v>116929</v>
      </c>
      <c r="O22" s="33" t="s">
        <v>44</v>
      </c>
      <c r="P22" s="34"/>
    </row>
    <row r="23" spans="2:16" s="2" customFormat="1" ht="13" x14ac:dyDescent="0.3">
      <c r="B23" s="8" t="s">
        <v>16</v>
      </c>
      <c r="C23" s="9">
        <v>20</v>
      </c>
      <c r="D23" s="9" t="s">
        <v>30</v>
      </c>
      <c r="E23" s="9">
        <v>2683321</v>
      </c>
      <c r="F23" s="15">
        <v>45693</v>
      </c>
      <c r="G23" s="15">
        <v>45701</v>
      </c>
      <c r="H23" s="9">
        <v>2025</v>
      </c>
      <c r="I23" s="9">
        <v>2</v>
      </c>
      <c r="J23" s="9" t="s">
        <v>39</v>
      </c>
      <c r="K23" s="8" t="s">
        <v>40</v>
      </c>
      <c r="L23" s="9" t="s">
        <v>14</v>
      </c>
      <c r="M23" s="17">
        <v>924151</v>
      </c>
      <c r="N23" s="17">
        <v>924151</v>
      </c>
      <c r="P23" s="19"/>
    </row>
    <row r="24" spans="2:16" s="2" customFormat="1" ht="13" x14ac:dyDescent="0.3">
      <c r="B24" s="128" t="s">
        <v>35</v>
      </c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8">
        <f>SUM(N20:N23)</f>
        <v>23009558</v>
      </c>
    </row>
  </sheetData>
  <mergeCells count="5">
    <mergeCell ref="A8:A9"/>
    <mergeCell ref="B8:C8"/>
    <mergeCell ref="B24:M24"/>
    <mergeCell ref="B15:N15"/>
    <mergeCell ref="B16:N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07C08-C18B-41C3-8DCC-F6175991048F}">
  <dimension ref="A1:BB11"/>
  <sheetViews>
    <sheetView topLeftCell="AH1" workbookViewId="0">
      <selection activeCell="AN6" sqref="AN6"/>
    </sheetView>
  </sheetViews>
  <sheetFormatPr baseColWidth="10" defaultRowHeight="14.5" x14ac:dyDescent="0.35"/>
  <cols>
    <col min="1" max="1" width="8.36328125" customWidth="1"/>
    <col min="3" max="3" width="7.36328125" customWidth="1"/>
    <col min="4" max="4" width="8.1796875" customWidth="1"/>
    <col min="5" max="5" width="9.26953125" customWidth="1"/>
    <col min="7" max="7" width="9.26953125" customWidth="1"/>
    <col min="8" max="8" width="8.81640625" customWidth="1"/>
    <col min="9" max="10" width="10.6328125" bestFit="1" customWidth="1"/>
    <col min="11" max="11" width="12.6328125" bestFit="1" customWidth="1"/>
    <col min="12" max="13" width="8.6328125" bestFit="1" customWidth="1"/>
    <col min="34" max="34" width="11.90625" customWidth="1"/>
    <col min="36" max="36" width="11.81640625" customWidth="1"/>
    <col min="44" max="44" width="13.6328125" customWidth="1"/>
    <col min="45" max="45" width="11" customWidth="1"/>
    <col min="46" max="46" width="13.36328125" customWidth="1"/>
    <col min="48" max="48" width="11.7265625" customWidth="1"/>
    <col min="49" max="49" width="12.7265625" bestFit="1" customWidth="1"/>
    <col min="51" max="52" width="13" customWidth="1"/>
    <col min="54" max="54" width="12.54296875" customWidth="1"/>
  </cols>
  <sheetData>
    <row r="1" spans="1:54" s="49" customFormat="1" x14ac:dyDescent="0.35">
      <c r="A1" s="40">
        <v>45747</v>
      </c>
      <c r="B1" s="41"/>
      <c r="C1" s="41"/>
      <c r="D1" s="41"/>
      <c r="E1" s="41"/>
      <c r="F1" s="41"/>
      <c r="G1" s="42"/>
      <c r="H1" s="42"/>
      <c r="I1" s="43">
        <f>+SUBTOTAL(9,I3:I26698)</f>
        <v>24400784</v>
      </c>
      <c r="J1" s="43">
        <f>+SUBTOTAL(9,J3:J26698)</f>
        <v>23009558</v>
      </c>
      <c r="K1" s="41"/>
      <c r="L1" s="41"/>
      <c r="M1" s="41"/>
      <c r="N1" s="44">
        <f>+J1-SUM(AN1:AV1)</f>
        <v>0</v>
      </c>
      <c r="O1" s="45"/>
      <c r="P1" s="43">
        <f>+SUBTOTAL(9,P3:P26698)</f>
        <v>116929</v>
      </c>
      <c r="Q1" s="46"/>
      <c r="R1" s="45"/>
      <c r="S1" s="42"/>
      <c r="T1" s="42"/>
      <c r="U1" s="42"/>
      <c r="V1" s="42"/>
      <c r="W1" s="45"/>
      <c r="X1" s="45"/>
      <c r="Y1" s="43">
        <f t="shared" ref="Y1:AC1" si="0">+SUBTOTAL(9,Y3:Y26698)</f>
        <v>24928717</v>
      </c>
      <c r="Z1" s="43">
        <f t="shared" si="0"/>
        <v>6570473</v>
      </c>
      <c r="AA1" s="43">
        <f t="shared" si="0"/>
        <v>189934</v>
      </c>
      <c r="AB1" s="43">
        <f t="shared" si="0"/>
        <v>527933</v>
      </c>
      <c r="AC1" s="43">
        <f t="shared" si="0"/>
        <v>3900533</v>
      </c>
      <c r="AD1" s="45"/>
      <c r="AE1" s="45"/>
      <c r="AF1" s="43">
        <f t="shared" ref="AF1:AG1" si="1">+SUBTOTAL(9,AF3:AF26698)</f>
        <v>116929</v>
      </c>
      <c r="AG1" s="43">
        <f t="shared" si="1"/>
        <v>3900533</v>
      </c>
      <c r="AH1" s="45"/>
      <c r="AI1" s="45"/>
      <c r="AJ1" s="45"/>
      <c r="AK1" s="45"/>
      <c r="AL1" s="45"/>
      <c r="AM1" s="45"/>
      <c r="AN1" s="43">
        <f t="shared" ref="AN1:AW1" si="2">+SUBTOTAL(9,AN3:AN26698)</f>
        <v>18944396</v>
      </c>
      <c r="AO1" s="43">
        <f t="shared" si="2"/>
        <v>0</v>
      </c>
      <c r="AP1" s="43">
        <f t="shared" si="2"/>
        <v>0</v>
      </c>
      <c r="AQ1" s="43">
        <f t="shared" si="2"/>
        <v>0</v>
      </c>
      <c r="AR1" s="43">
        <f t="shared" si="2"/>
        <v>0</v>
      </c>
      <c r="AS1" s="43">
        <f t="shared" si="2"/>
        <v>3900533</v>
      </c>
      <c r="AT1" s="43">
        <f t="shared" si="2"/>
        <v>164629</v>
      </c>
      <c r="AU1" s="43">
        <f t="shared" si="2"/>
        <v>0</v>
      </c>
      <c r="AV1" s="43">
        <f t="shared" si="2"/>
        <v>0</v>
      </c>
      <c r="AW1" s="43">
        <f t="shared" si="2"/>
        <v>20335622</v>
      </c>
      <c r="AX1" s="47"/>
      <c r="AY1" s="47"/>
      <c r="AZ1" s="47"/>
      <c r="BA1" s="47"/>
      <c r="BB1" s="48"/>
    </row>
    <row r="2" spans="1:54" s="62" customFormat="1" ht="30" x14ac:dyDescent="0.35">
      <c r="A2" s="50" t="s">
        <v>18</v>
      </c>
      <c r="B2" s="50" t="s">
        <v>19</v>
      </c>
      <c r="C2" s="50" t="s">
        <v>20</v>
      </c>
      <c r="D2" s="50" t="s">
        <v>21</v>
      </c>
      <c r="E2" s="50" t="s">
        <v>45</v>
      </c>
      <c r="F2" s="50" t="s">
        <v>46</v>
      </c>
      <c r="G2" s="51" t="s">
        <v>22</v>
      </c>
      <c r="H2" s="51" t="s">
        <v>23</v>
      </c>
      <c r="I2" s="52" t="s">
        <v>24</v>
      </c>
      <c r="J2" s="52" t="s">
        <v>25</v>
      </c>
      <c r="K2" s="50" t="s">
        <v>26</v>
      </c>
      <c r="L2" s="50" t="s">
        <v>27</v>
      </c>
      <c r="M2" s="50" t="s">
        <v>28</v>
      </c>
      <c r="N2" s="53" t="s">
        <v>47</v>
      </c>
      <c r="O2" s="54" t="str">
        <f ca="1">+CONCATENATE("ESTADO EPS ",TEXT(TODAY(),"DD-MM-YYYY"))</f>
        <v>ESTADO EPS 24-04-2025</v>
      </c>
      <c r="P2" s="55" t="s">
        <v>48</v>
      </c>
      <c r="Q2" s="56" t="s">
        <v>49</v>
      </c>
      <c r="R2" s="57" t="s">
        <v>50</v>
      </c>
      <c r="S2" s="58" t="s">
        <v>51</v>
      </c>
      <c r="T2" s="58" t="s">
        <v>52</v>
      </c>
      <c r="U2" s="58" t="s">
        <v>53</v>
      </c>
      <c r="V2" s="58" t="s">
        <v>54</v>
      </c>
      <c r="W2" s="57" t="s">
        <v>55</v>
      </c>
      <c r="X2" s="57" t="s">
        <v>56</v>
      </c>
      <c r="Y2" s="57" t="s">
        <v>57</v>
      </c>
      <c r="Z2" s="57" t="s">
        <v>117</v>
      </c>
      <c r="AA2" s="57" t="s">
        <v>58</v>
      </c>
      <c r="AB2" s="57" t="s">
        <v>59</v>
      </c>
      <c r="AC2" s="57" t="s">
        <v>60</v>
      </c>
      <c r="AD2" s="57" t="s">
        <v>62</v>
      </c>
      <c r="AE2" s="57" t="s">
        <v>63</v>
      </c>
      <c r="AF2" s="57" t="s">
        <v>64</v>
      </c>
      <c r="AG2" s="59" t="s">
        <v>65</v>
      </c>
      <c r="AH2" s="59" t="s">
        <v>66</v>
      </c>
      <c r="AI2" s="59" t="s">
        <v>67</v>
      </c>
      <c r="AJ2" s="59" t="s">
        <v>68</v>
      </c>
      <c r="AK2" s="59" t="s">
        <v>69</v>
      </c>
      <c r="AL2" s="59" t="s">
        <v>70</v>
      </c>
      <c r="AM2" s="59" t="s">
        <v>71</v>
      </c>
      <c r="AN2" s="60" t="s">
        <v>72</v>
      </c>
      <c r="AO2" s="60" t="s">
        <v>73</v>
      </c>
      <c r="AP2" s="60" t="s">
        <v>74</v>
      </c>
      <c r="AQ2" s="60" t="s">
        <v>61</v>
      </c>
      <c r="AR2" s="60" t="s">
        <v>75</v>
      </c>
      <c r="AS2" s="60" t="s">
        <v>60</v>
      </c>
      <c r="AT2" s="60" t="s">
        <v>76</v>
      </c>
      <c r="AU2" s="60" t="s">
        <v>77</v>
      </c>
      <c r="AV2" s="60" t="s">
        <v>78</v>
      </c>
      <c r="AW2" s="61" t="s">
        <v>79</v>
      </c>
      <c r="AX2" s="61" t="s">
        <v>80</v>
      </c>
      <c r="AY2" s="61" t="s">
        <v>81</v>
      </c>
      <c r="AZ2" s="61" t="s">
        <v>82</v>
      </c>
      <c r="BA2" s="61" t="s">
        <v>83</v>
      </c>
      <c r="BB2" s="61" t="s">
        <v>84</v>
      </c>
    </row>
    <row r="3" spans="1:54" s="70" customFormat="1" ht="10" x14ac:dyDescent="0.2">
      <c r="A3" s="63">
        <v>890902922</v>
      </c>
      <c r="B3" s="64" t="s">
        <v>85</v>
      </c>
      <c r="C3" s="63" t="s">
        <v>30</v>
      </c>
      <c r="D3" s="63">
        <v>2625044</v>
      </c>
      <c r="E3" s="65" t="s">
        <v>86</v>
      </c>
      <c r="F3" s="63" t="s">
        <v>87</v>
      </c>
      <c r="G3" s="66">
        <v>45534</v>
      </c>
      <c r="H3" s="66">
        <v>45630</v>
      </c>
      <c r="I3" s="67">
        <v>492866</v>
      </c>
      <c r="J3" s="67">
        <v>47700</v>
      </c>
      <c r="K3" s="67" t="s">
        <v>31</v>
      </c>
      <c r="L3" s="67" t="s">
        <v>32</v>
      </c>
      <c r="M3" s="67" t="s">
        <v>33</v>
      </c>
      <c r="N3" s="63" t="s">
        <v>88</v>
      </c>
      <c r="O3" s="68" t="s">
        <v>119</v>
      </c>
      <c r="P3" s="63">
        <v>0</v>
      </c>
      <c r="Q3" s="63"/>
      <c r="R3" s="63" t="s">
        <v>89</v>
      </c>
      <c r="S3" s="66">
        <v>45534</v>
      </c>
      <c r="T3" s="66">
        <v>45630</v>
      </c>
      <c r="U3" s="66">
        <v>45653</v>
      </c>
      <c r="V3" s="66"/>
      <c r="W3" s="69">
        <v>94</v>
      </c>
      <c r="X3" s="69" t="s">
        <v>90</v>
      </c>
      <c r="Y3" s="67">
        <v>682800</v>
      </c>
      <c r="Z3" s="67">
        <v>682800</v>
      </c>
      <c r="AA3" s="67">
        <v>189934</v>
      </c>
      <c r="AB3" s="67">
        <v>189934</v>
      </c>
      <c r="AC3" s="63">
        <v>0</v>
      </c>
      <c r="AD3" s="63"/>
      <c r="AE3" s="63" t="s">
        <v>91</v>
      </c>
      <c r="AF3" s="63">
        <v>0</v>
      </c>
      <c r="AG3" s="63">
        <v>0</v>
      </c>
      <c r="AH3" s="63"/>
      <c r="AI3" s="63"/>
      <c r="AJ3" s="63"/>
      <c r="AK3" s="63" t="s">
        <v>92</v>
      </c>
      <c r="AL3" s="63"/>
      <c r="AM3" s="63" t="s">
        <v>93</v>
      </c>
      <c r="AN3" s="63">
        <v>0</v>
      </c>
      <c r="AO3" s="63">
        <v>0</v>
      </c>
      <c r="AP3" s="63">
        <v>0</v>
      </c>
      <c r="AQ3" s="63">
        <v>0</v>
      </c>
      <c r="AR3" s="63">
        <v>0</v>
      </c>
      <c r="AS3" s="63">
        <v>0</v>
      </c>
      <c r="AT3" s="67">
        <v>47700</v>
      </c>
      <c r="AU3" s="63">
        <v>0</v>
      </c>
      <c r="AV3" s="63">
        <v>0</v>
      </c>
      <c r="AW3" s="71">
        <v>445166</v>
      </c>
      <c r="AX3" s="63">
        <v>0</v>
      </c>
      <c r="AY3" s="72">
        <v>4800067009</v>
      </c>
      <c r="AZ3" s="73">
        <v>45685</v>
      </c>
      <c r="BA3" s="63" t="str">
        <f>VLOOKUP($AY3,[3]Hoja1!$F$1:$I$11,3,0)</f>
        <v>PAGO DIRECTO RC 3TER PROC. ENERO</v>
      </c>
      <c r="BB3" s="71">
        <f>VLOOKUP($AY3,[3]Hoja1!$F$1:$I$11,4,0)</f>
        <v>1141083</v>
      </c>
    </row>
    <row r="4" spans="1:54" s="70" customFormat="1" ht="10" x14ac:dyDescent="0.2">
      <c r="A4" s="63">
        <v>890902922</v>
      </c>
      <c r="B4" s="64" t="s">
        <v>85</v>
      </c>
      <c r="C4" s="63" t="s">
        <v>30</v>
      </c>
      <c r="D4" s="63">
        <v>2478379</v>
      </c>
      <c r="E4" s="65" t="s">
        <v>94</v>
      </c>
      <c r="F4" s="63" t="s">
        <v>95</v>
      </c>
      <c r="G4" s="66">
        <v>45138</v>
      </c>
      <c r="H4" s="66">
        <v>45447</v>
      </c>
      <c r="I4" s="67">
        <v>1062989</v>
      </c>
      <c r="J4" s="67">
        <v>116929</v>
      </c>
      <c r="K4" s="67" t="s">
        <v>31</v>
      </c>
      <c r="L4" s="67" t="s">
        <v>32</v>
      </c>
      <c r="M4" s="67" t="s">
        <v>33</v>
      </c>
      <c r="N4" s="63" t="s">
        <v>88</v>
      </c>
      <c r="O4" s="68" t="s">
        <v>119</v>
      </c>
      <c r="P4" s="71">
        <v>116929</v>
      </c>
      <c r="Q4" s="63">
        <v>1222497727</v>
      </c>
      <c r="R4" s="63" t="s">
        <v>89</v>
      </c>
      <c r="S4" s="66">
        <v>45138</v>
      </c>
      <c r="T4" s="66">
        <v>45447</v>
      </c>
      <c r="U4" s="66">
        <v>45496</v>
      </c>
      <c r="V4" s="66"/>
      <c r="W4" s="69">
        <v>251</v>
      </c>
      <c r="X4" s="69" t="s">
        <v>96</v>
      </c>
      <c r="Y4" s="67">
        <v>1062989</v>
      </c>
      <c r="Z4" s="67">
        <v>1062989</v>
      </c>
      <c r="AA4" s="63">
        <v>0</v>
      </c>
      <c r="AB4" s="63">
        <v>0</v>
      </c>
      <c r="AC4" s="63">
        <v>0</v>
      </c>
      <c r="AD4" s="63"/>
      <c r="AE4" s="63" t="s">
        <v>97</v>
      </c>
      <c r="AF4" s="67">
        <v>116929</v>
      </c>
      <c r="AG4" s="63">
        <v>0</v>
      </c>
      <c r="AH4" s="63"/>
      <c r="AI4" s="63"/>
      <c r="AJ4" s="63"/>
      <c r="AK4" s="63" t="s">
        <v>98</v>
      </c>
      <c r="AL4" s="63"/>
      <c r="AM4" s="63" t="s">
        <v>99</v>
      </c>
      <c r="AN4" s="63">
        <v>0</v>
      </c>
      <c r="AO4" s="63">
        <v>0</v>
      </c>
      <c r="AP4" s="63">
        <v>0</v>
      </c>
      <c r="AQ4" s="63">
        <v>0</v>
      </c>
      <c r="AR4" s="63">
        <v>0</v>
      </c>
      <c r="AS4" s="63">
        <v>0</v>
      </c>
      <c r="AT4" s="67">
        <v>116929</v>
      </c>
      <c r="AU4" s="63">
        <v>0</v>
      </c>
      <c r="AV4" s="63">
        <v>0</v>
      </c>
      <c r="AW4" s="71">
        <v>946060</v>
      </c>
      <c r="AX4" s="63">
        <v>0</v>
      </c>
      <c r="AY4" s="72">
        <v>2201539596</v>
      </c>
      <c r="AZ4" s="73">
        <v>45524</v>
      </c>
      <c r="BA4" s="63" t="str">
        <f>VLOOKUP($AY4,[3]Hoja1!$F$1:$I$11,3,0)</f>
        <v>(en blanco)</v>
      </c>
      <c r="BB4" s="71">
        <f>VLOOKUP($AY4,[3]Hoja1!$F$1:$I$11,4,0)</f>
        <v>2601606</v>
      </c>
    </row>
    <row r="5" spans="1:54" s="70" customFormat="1" ht="10" x14ac:dyDescent="0.2">
      <c r="A5" s="63">
        <v>890902922</v>
      </c>
      <c r="B5" s="64" t="s">
        <v>85</v>
      </c>
      <c r="C5" s="63" t="s">
        <v>30</v>
      </c>
      <c r="D5" s="63">
        <v>2683321</v>
      </c>
      <c r="E5" s="65" t="s">
        <v>100</v>
      </c>
      <c r="F5" s="63" t="s">
        <v>101</v>
      </c>
      <c r="G5" s="66">
        <v>45693</v>
      </c>
      <c r="H5" s="66">
        <v>45701</v>
      </c>
      <c r="I5" s="67">
        <v>924151</v>
      </c>
      <c r="J5" s="67">
        <v>924151</v>
      </c>
      <c r="K5" s="67" t="s">
        <v>31</v>
      </c>
      <c r="L5" s="67" t="s">
        <v>32</v>
      </c>
      <c r="M5" s="67" t="s">
        <v>33</v>
      </c>
      <c r="N5" s="63" t="e">
        <v>#N/A</v>
      </c>
      <c r="O5" s="68" t="s">
        <v>120</v>
      </c>
      <c r="P5" s="63">
        <v>0</v>
      </c>
      <c r="Q5" s="63"/>
      <c r="R5" s="63" t="s">
        <v>89</v>
      </c>
      <c r="S5" s="66">
        <v>45693</v>
      </c>
      <c r="T5" s="66">
        <v>45701</v>
      </c>
      <c r="U5" s="66">
        <v>45715</v>
      </c>
      <c r="V5" s="66"/>
      <c r="W5" s="69">
        <v>32</v>
      </c>
      <c r="X5" s="69" t="s">
        <v>102</v>
      </c>
      <c r="Y5" s="67">
        <v>924151</v>
      </c>
      <c r="Z5" s="67">
        <v>924151</v>
      </c>
      <c r="AA5" s="63">
        <v>0</v>
      </c>
      <c r="AB5" s="63">
        <v>0</v>
      </c>
      <c r="AC5" s="63">
        <v>0</v>
      </c>
      <c r="AD5" s="63"/>
      <c r="AE5" s="63" t="s">
        <v>103</v>
      </c>
      <c r="AF5" s="63">
        <v>0</v>
      </c>
      <c r="AG5" s="63">
        <v>0</v>
      </c>
      <c r="AH5" s="63"/>
      <c r="AI5" s="63"/>
      <c r="AJ5" s="63"/>
      <c r="AK5" s="63" t="s">
        <v>98</v>
      </c>
      <c r="AL5" s="63"/>
      <c r="AM5" s="63" t="s">
        <v>104</v>
      </c>
      <c r="AN5" s="67">
        <v>924151</v>
      </c>
      <c r="AO5" s="63">
        <v>0</v>
      </c>
      <c r="AP5" s="63">
        <v>0</v>
      </c>
      <c r="AQ5" s="63">
        <v>0</v>
      </c>
      <c r="AR5" s="63">
        <v>0</v>
      </c>
      <c r="AS5" s="63">
        <v>0</v>
      </c>
      <c r="AT5" s="63">
        <v>0</v>
      </c>
      <c r="AU5" s="63">
        <v>0</v>
      </c>
      <c r="AV5" s="63">
        <v>0</v>
      </c>
      <c r="AW5" s="71">
        <v>924151</v>
      </c>
      <c r="AX5" s="63">
        <v>0</v>
      </c>
      <c r="AY5" s="72">
        <v>4800068324</v>
      </c>
      <c r="AZ5" s="73">
        <v>45762</v>
      </c>
      <c r="BA5" s="63" t="str">
        <f>VLOOKUP($AY5,[3]Hoja1!$F$1:$I$11,3,0)</f>
        <v>PAGO DIRECTO RC 1PRI PROC. ABRIL</v>
      </c>
      <c r="BB5" s="71">
        <f>VLOOKUP($AY5,[3]Hoja1!$F$1:$I$11,4,0)</f>
        <v>18944396</v>
      </c>
    </row>
    <row r="6" spans="1:54" s="70" customFormat="1" ht="10" x14ac:dyDescent="0.2">
      <c r="A6" s="63">
        <v>890902922</v>
      </c>
      <c r="B6" s="64" t="s">
        <v>85</v>
      </c>
      <c r="C6" s="63" t="s">
        <v>30</v>
      </c>
      <c r="D6" s="63">
        <v>2651175</v>
      </c>
      <c r="E6" s="65" t="s">
        <v>105</v>
      </c>
      <c r="F6" s="63" t="s">
        <v>106</v>
      </c>
      <c r="G6" s="66">
        <v>45601</v>
      </c>
      <c r="H6" s="66">
        <v>45649</v>
      </c>
      <c r="I6" s="67">
        <v>21920778</v>
      </c>
      <c r="J6" s="67">
        <v>21920778</v>
      </c>
      <c r="K6" s="67" t="s">
        <v>31</v>
      </c>
      <c r="L6" s="67" t="s">
        <v>32</v>
      </c>
      <c r="M6" s="67" t="s">
        <v>33</v>
      </c>
      <c r="N6" s="63" t="s">
        <v>107</v>
      </c>
      <c r="O6" s="68" t="s">
        <v>118</v>
      </c>
      <c r="P6" s="63">
        <v>0</v>
      </c>
      <c r="Q6" s="63"/>
      <c r="R6" s="63" t="s">
        <v>108</v>
      </c>
      <c r="S6" s="66">
        <v>45601</v>
      </c>
      <c r="T6" s="66">
        <v>45659</v>
      </c>
      <c r="U6" s="66">
        <v>45747</v>
      </c>
      <c r="V6" s="66"/>
      <c r="W6" s="69">
        <v>0</v>
      </c>
      <c r="X6" s="69" t="s">
        <v>109</v>
      </c>
      <c r="Y6" s="67">
        <v>22258777</v>
      </c>
      <c r="Z6" s="67">
        <v>3900533</v>
      </c>
      <c r="AA6" s="63">
        <v>0</v>
      </c>
      <c r="AB6" s="67">
        <v>337999</v>
      </c>
      <c r="AC6" s="67">
        <v>3900533</v>
      </c>
      <c r="AD6" s="63" t="s">
        <v>110</v>
      </c>
      <c r="AE6" s="63" t="s">
        <v>111</v>
      </c>
      <c r="AF6" s="63">
        <v>0</v>
      </c>
      <c r="AG6" s="67">
        <v>3900533</v>
      </c>
      <c r="AH6" s="63" t="s">
        <v>112</v>
      </c>
      <c r="AI6" s="63" t="s">
        <v>113</v>
      </c>
      <c r="AJ6" s="63" t="s">
        <v>114</v>
      </c>
      <c r="AK6" s="63" t="s">
        <v>115</v>
      </c>
      <c r="AL6" s="63" t="s">
        <v>116</v>
      </c>
      <c r="AM6" s="63" t="s">
        <v>93</v>
      </c>
      <c r="AN6" s="71">
        <v>18020245</v>
      </c>
      <c r="AO6" s="63">
        <v>0</v>
      </c>
      <c r="AP6" s="63">
        <v>0</v>
      </c>
      <c r="AQ6" s="63">
        <v>0</v>
      </c>
      <c r="AR6" s="63">
        <v>0</v>
      </c>
      <c r="AS6" s="67">
        <v>3900533</v>
      </c>
      <c r="AT6" s="63">
        <v>0</v>
      </c>
      <c r="AU6" s="63">
        <v>0</v>
      </c>
      <c r="AV6" s="63">
        <v>0</v>
      </c>
      <c r="AW6" s="71">
        <v>18020245</v>
      </c>
      <c r="AX6" s="63">
        <v>0</v>
      </c>
      <c r="AY6" s="72">
        <v>4800068324</v>
      </c>
      <c r="AZ6" s="73">
        <v>45762</v>
      </c>
      <c r="BA6" s="63" t="str">
        <f>VLOOKUP($AY6,[3]Hoja1!$F$1:$I$11,3,0)</f>
        <v>PAGO DIRECTO RC 1PRI PROC. ABRIL</v>
      </c>
      <c r="BB6" s="71">
        <f>VLOOKUP($AY6,[3]Hoja1!$F$1:$I$11,4,0)</f>
        <v>18944396</v>
      </c>
    </row>
    <row r="8" spans="1:54" x14ac:dyDescent="0.35">
      <c r="I8" s="74"/>
    </row>
    <row r="9" spans="1:54" x14ac:dyDescent="0.35">
      <c r="I9" s="74"/>
    </row>
    <row r="11" spans="1:54" x14ac:dyDescent="0.35">
      <c r="I11" s="74"/>
    </row>
  </sheetData>
  <protectedRanges>
    <protectedRange algorithmName="SHA-512" hashValue="9+ah9tJAD1d4FIK7boMSAp9ZhkqWOsKcliwsS35JSOsk0Aea+c/2yFVjBeVDsv7trYxT+iUP9dPVCIbjcjaMoQ==" saltValue="Z7GArlXd1BdcXotzmJqK/w==" spinCount="100000" sqref="A3:B6" name="Rango1"/>
  </protectedRanges>
  <autoFilter ref="A2:BB6" xr:uid="{6CE07C08-C18B-41C3-8DCC-F6175991048F}"/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I6" xr:uid="{CED57DB1-D32E-428D-A237-E0368490497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33C2B-5E5B-4112-85B9-1EB43036D6ED}">
  <dimension ref="B1:J42"/>
  <sheetViews>
    <sheetView showGridLines="0" tabSelected="1" topLeftCell="A14" zoomScaleNormal="100" workbookViewId="0">
      <selection activeCell="N25" sqref="N25"/>
    </sheetView>
  </sheetViews>
  <sheetFormatPr baseColWidth="10" defaultColWidth="10.90625" defaultRowHeight="12.5" x14ac:dyDescent="0.25"/>
  <cols>
    <col min="1" max="1" width="1" style="75" customWidth="1"/>
    <col min="2" max="2" width="10.90625" style="75"/>
    <col min="3" max="3" width="17.54296875" style="75" customWidth="1"/>
    <col min="4" max="4" width="11.54296875" style="75" customWidth="1"/>
    <col min="5" max="8" width="10.90625" style="75"/>
    <col min="9" max="9" width="22.54296875" style="75" customWidth="1"/>
    <col min="10" max="10" width="14" style="75" customWidth="1"/>
    <col min="11" max="11" width="1.81640625" style="75" customWidth="1"/>
    <col min="12" max="16384" width="10.90625" style="75"/>
  </cols>
  <sheetData>
    <row r="1" spans="2:10" ht="6" customHeight="1" thickBot="1" x14ac:dyDescent="0.3"/>
    <row r="2" spans="2:10" ht="19.5" customHeight="1" x14ac:dyDescent="0.25">
      <c r="B2" s="76"/>
      <c r="C2" s="77"/>
      <c r="D2" s="130" t="s">
        <v>121</v>
      </c>
      <c r="E2" s="131"/>
      <c r="F2" s="131"/>
      <c r="G2" s="131"/>
      <c r="H2" s="131"/>
      <c r="I2" s="132"/>
      <c r="J2" s="136" t="s">
        <v>122</v>
      </c>
    </row>
    <row r="3" spans="2:10" ht="15.75" customHeight="1" thickBot="1" x14ac:dyDescent="0.3">
      <c r="B3" s="78"/>
      <c r="C3" s="79"/>
      <c r="D3" s="133"/>
      <c r="E3" s="134"/>
      <c r="F3" s="134"/>
      <c r="G3" s="134"/>
      <c r="H3" s="134"/>
      <c r="I3" s="135"/>
      <c r="J3" s="137"/>
    </row>
    <row r="4" spans="2:10" ht="13" x14ac:dyDescent="0.25">
      <c r="B4" s="78"/>
      <c r="C4" s="79"/>
      <c r="D4" s="80"/>
      <c r="E4" s="81"/>
      <c r="F4" s="81"/>
      <c r="G4" s="81"/>
      <c r="H4" s="81"/>
      <c r="I4" s="82"/>
      <c r="J4" s="83"/>
    </row>
    <row r="5" spans="2:10" ht="13" x14ac:dyDescent="0.25">
      <c r="B5" s="78"/>
      <c r="C5" s="79"/>
      <c r="D5" s="84" t="s">
        <v>123</v>
      </c>
      <c r="E5" s="85"/>
      <c r="F5" s="85"/>
      <c r="G5" s="85"/>
      <c r="H5" s="85"/>
      <c r="I5" s="86"/>
      <c r="J5" s="86" t="s">
        <v>124</v>
      </c>
    </row>
    <row r="6" spans="2:10" ht="13.5" thickBot="1" x14ac:dyDescent="0.3">
      <c r="B6" s="87"/>
      <c r="C6" s="88"/>
      <c r="D6" s="89"/>
      <c r="E6" s="90"/>
      <c r="F6" s="90"/>
      <c r="G6" s="90"/>
      <c r="H6" s="90"/>
      <c r="I6" s="91"/>
      <c r="J6" s="92"/>
    </row>
    <row r="7" spans="2:10" x14ac:dyDescent="0.25">
      <c r="B7" s="93"/>
      <c r="J7" s="94"/>
    </row>
    <row r="8" spans="2:10" x14ac:dyDescent="0.25">
      <c r="B8" s="93"/>
      <c r="J8" s="94"/>
    </row>
    <row r="9" spans="2:10" x14ac:dyDescent="0.25">
      <c r="B9" s="93"/>
      <c r="C9" s="75" t="str">
        <f ca="1">+CONCATENATE("Santiago de Cali, ",TEXT(TODAY(),"MMMM DD YYYY"))</f>
        <v>Santiago de Cali, abril 24 2025</v>
      </c>
      <c r="J9" s="94"/>
    </row>
    <row r="10" spans="2:10" ht="13" x14ac:dyDescent="0.3">
      <c r="B10" s="93"/>
      <c r="C10" s="95"/>
      <c r="E10" s="96"/>
      <c r="H10" s="97"/>
      <c r="J10" s="94"/>
    </row>
    <row r="11" spans="2:10" x14ac:dyDescent="0.25">
      <c r="B11" s="93"/>
      <c r="J11" s="94"/>
    </row>
    <row r="12" spans="2:10" ht="13" x14ac:dyDescent="0.3">
      <c r="B12" s="93"/>
      <c r="C12" s="95" t="s">
        <v>152</v>
      </c>
      <c r="J12" s="94"/>
    </row>
    <row r="13" spans="2:10" ht="13" x14ac:dyDescent="0.3">
      <c r="B13" s="93"/>
      <c r="C13" s="95" t="s">
        <v>153</v>
      </c>
      <c r="J13" s="94"/>
    </row>
    <row r="14" spans="2:10" x14ac:dyDescent="0.25">
      <c r="B14" s="93"/>
      <c r="J14" s="94"/>
    </row>
    <row r="15" spans="2:10" x14ac:dyDescent="0.25">
      <c r="B15" s="93"/>
      <c r="C15" s="75" t="s">
        <v>154</v>
      </c>
      <c r="J15" s="94"/>
    </row>
    <row r="16" spans="2:10" x14ac:dyDescent="0.25">
      <c r="B16" s="93"/>
      <c r="C16" s="98"/>
      <c r="J16" s="94"/>
    </row>
    <row r="17" spans="2:10" ht="13" x14ac:dyDescent="0.25">
      <c r="B17" s="93"/>
      <c r="C17" s="75" t="s">
        <v>125</v>
      </c>
      <c r="D17" s="96"/>
      <c r="H17" s="99" t="s">
        <v>126</v>
      </c>
      <c r="I17" s="100" t="s">
        <v>127</v>
      </c>
      <c r="J17" s="94"/>
    </row>
    <row r="18" spans="2:10" ht="13" x14ac:dyDescent="0.3">
      <c r="B18" s="93"/>
      <c r="C18" s="95" t="s">
        <v>128</v>
      </c>
      <c r="D18" s="95"/>
      <c r="E18" s="95"/>
      <c r="F18" s="95"/>
      <c r="H18" s="101">
        <v>4</v>
      </c>
      <c r="I18" s="102">
        <v>23009558</v>
      </c>
      <c r="J18" s="94"/>
    </row>
    <row r="19" spans="2:10" x14ac:dyDescent="0.25">
      <c r="B19" s="93"/>
      <c r="C19" s="75" t="s">
        <v>129</v>
      </c>
      <c r="H19" s="103">
        <v>1</v>
      </c>
      <c r="I19" s="104">
        <v>18944396</v>
      </c>
      <c r="J19" s="94"/>
    </row>
    <row r="20" spans="2:10" x14ac:dyDescent="0.25">
      <c r="B20" s="93"/>
      <c r="C20" s="75" t="s">
        <v>130</v>
      </c>
      <c r="H20" s="143">
        <v>0</v>
      </c>
      <c r="I20" s="144">
        <v>0</v>
      </c>
      <c r="J20" s="94"/>
    </row>
    <row r="21" spans="2:10" x14ac:dyDescent="0.25">
      <c r="B21" s="93"/>
      <c r="C21" s="75" t="s">
        <v>131</v>
      </c>
      <c r="H21" s="143">
        <v>0</v>
      </c>
      <c r="I21" s="144">
        <v>0</v>
      </c>
      <c r="J21" s="94"/>
    </row>
    <row r="22" spans="2:10" x14ac:dyDescent="0.25">
      <c r="B22" s="93"/>
      <c r="C22" s="75" t="s">
        <v>132</v>
      </c>
      <c r="H22" s="143">
        <v>0</v>
      </c>
      <c r="I22" s="144">
        <v>0</v>
      </c>
      <c r="J22" s="94"/>
    </row>
    <row r="23" spans="2:10" x14ac:dyDescent="0.25">
      <c r="B23" s="93"/>
      <c r="C23" s="75" t="s">
        <v>133</v>
      </c>
      <c r="H23" s="143">
        <v>0</v>
      </c>
      <c r="I23" s="144">
        <v>0</v>
      </c>
      <c r="J23" s="94"/>
    </row>
    <row r="24" spans="2:10" ht="13" thickBot="1" x14ac:dyDescent="0.3">
      <c r="B24" s="93"/>
      <c r="C24" s="75" t="s">
        <v>134</v>
      </c>
      <c r="H24" s="105">
        <v>1</v>
      </c>
      <c r="I24" s="106">
        <v>3900533</v>
      </c>
      <c r="J24" s="94"/>
    </row>
    <row r="25" spans="2:10" ht="13" x14ac:dyDescent="0.3">
      <c r="B25" s="93"/>
      <c r="C25" s="95" t="s">
        <v>135</v>
      </c>
      <c r="D25" s="95"/>
      <c r="E25" s="95"/>
      <c r="F25" s="95"/>
      <c r="H25" s="101">
        <f>H19+H20+H21+H22+H24+H23</f>
        <v>2</v>
      </c>
      <c r="I25" s="102">
        <f>I19+I20+I21+I22+I24+I23</f>
        <v>22844929</v>
      </c>
      <c r="J25" s="94"/>
    </row>
    <row r="26" spans="2:10" x14ac:dyDescent="0.25">
      <c r="B26" s="93"/>
      <c r="C26" s="75" t="s">
        <v>136</v>
      </c>
      <c r="H26" s="103">
        <v>2</v>
      </c>
      <c r="I26" s="104">
        <v>164629</v>
      </c>
      <c r="J26" s="94"/>
    </row>
    <row r="27" spans="2:10" ht="13" thickBot="1" x14ac:dyDescent="0.3">
      <c r="B27" s="93"/>
      <c r="C27" s="75" t="s">
        <v>77</v>
      </c>
      <c r="H27" s="145">
        <v>0</v>
      </c>
      <c r="I27" s="146">
        <v>0</v>
      </c>
      <c r="J27" s="94"/>
    </row>
    <row r="28" spans="2:10" ht="13" x14ac:dyDescent="0.3">
      <c r="B28" s="93"/>
      <c r="C28" s="95" t="s">
        <v>137</v>
      </c>
      <c r="D28" s="95"/>
      <c r="E28" s="95"/>
      <c r="F28" s="95"/>
      <c r="H28" s="101">
        <f>H26+H27</f>
        <v>2</v>
      </c>
      <c r="I28" s="102">
        <f>I26+I27</f>
        <v>164629</v>
      </c>
      <c r="J28" s="94"/>
    </row>
    <row r="29" spans="2:10" ht="13.5" thickBot="1" x14ac:dyDescent="0.35">
      <c r="B29" s="93"/>
      <c r="C29" s="75" t="s">
        <v>138</v>
      </c>
      <c r="D29" s="95"/>
      <c r="E29" s="95"/>
      <c r="F29" s="95"/>
      <c r="H29" s="145">
        <v>0</v>
      </c>
      <c r="I29" s="146">
        <v>0</v>
      </c>
      <c r="J29" s="94"/>
    </row>
    <row r="30" spans="2:10" ht="13" x14ac:dyDescent="0.3">
      <c r="B30" s="93"/>
      <c r="C30" s="95" t="s">
        <v>139</v>
      </c>
      <c r="D30" s="95"/>
      <c r="E30" s="95"/>
      <c r="F30" s="95"/>
      <c r="H30" s="143">
        <f>H29</f>
        <v>0</v>
      </c>
      <c r="I30" s="144">
        <f>I29</f>
        <v>0</v>
      </c>
      <c r="J30" s="94"/>
    </row>
    <row r="31" spans="2:10" ht="13" x14ac:dyDescent="0.3">
      <c r="B31" s="93"/>
      <c r="C31" s="95"/>
      <c r="D31" s="95"/>
      <c r="E31" s="95"/>
      <c r="F31" s="95"/>
      <c r="H31" s="107"/>
      <c r="I31" s="102"/>
      <c r="J31" s="94"/>
    </row>
    <row r="32" spans="2:10" ht="13.5" thickBot="1" x14ac:dyDescent="0.35">
      <c r="B32" s="93"/>
      <c r="C32" s="95" t="s">
        <v>140</v>
      </c>
      <c r="D32" s="95"/>
      <c r="H32" s="108">
        <f>H25+H28+H30</f>
        <v>4</v>
      </c>
      <c r="I32" s="109">
        <f>I25+I28+I30</f>
        <v>23009558</v>
      </c>
      <c r="J32" s="94"/>
    </row>
    <row r="33" spans="2:10" ht="13.5" thickTop="1" x14ac:dyDescent="0.3">
      <c r="B33" s="93"/>
      <c r="C33" s="95"/>
      <c r="D33" s="95"/>
      <c r="H33" s="147">
        <f>+H18-H32</f>
        <v>0</v>
      </c>
      <c r="I33" s="144">
        <f>+I18-I32</f>
        <v>0</v>
      </c>
      <c r="J33" s="94"/>
    </row>
    <row r="34" spans="2:10" x14ac:dyDescent="0.25">
      <c r="B34" s="93"/>
      <c r="G34" s="110"/>
      <c r="H34" s="110"/>
      <c r="I34" s="110"/>
      <c r="J34" s="94"/>
    </row>
    <row r="35" spans="2:10" x14ac:dyDescent="0.25">
      <c r="B35" s="93"/>
      <c r="G35" s="110"/>
      <c r="H35" s="110"/>
      <c r="I35" s="110"/>
      <c r="J35" s="94"/>
    </row>
    <row r="36" spans="2:10" ht="13" x14ac:dyDescent="0.3">
      <c r="B36" s="93"/>
      <c r="C36" s="95"/>
      <c r="G36" s="110"/>
      <c r="H36" s="110"/>
      <c r="I36" s="110"/>
      <c r="J36" s="94"/>
    </row>
    <row r="37" spans="2:10" ht="13.5" thickBot="1" x14ac:dyDescent="0.35">
      <c r="B37" s="93"/>
      <c r="C37" s="111" t="s">
        <v>155</v>
      </c>
      <c r="D37" s="112"/>
      <c r="H37" s="111" t="s">
        <v>141</v>
      </c>
      <c r="I37" s="112"/>
      <c r="J37" s="94"/>
    </row>
    <row r="38" spans="2:10" ht="13" x14ac:dyDescent="0.3">
      <c r="B38" s="93"/>
      <c r="C38" s="95" t="s">
        <v>156</v>
      </c>
      <c r="D38" s="110"/>
      <c r="H38" s="113" t="s">
        <v>142</v>
      </c>
      <c r="I38" s="110"/>
      <c r="J38" s="94"/>
    </row>
    <row r="39" spans="2:10" ht="13" x14ac:dyDescent="0.3">
      <c r="B39" s="93"/>
      <c r="C39" s="95" t="s">
        <v>85</v>
      </c>
      <c r="H39" s="95" t="s">
        <v>143</v>
      </c>
      <c r="I39" s="110"/>
      <c r="J39" s="94"/>
    </row>
    <row r="40" spans="2:10" x14ac:dyDescent="0.25">
      <c r="B40" s="93"/>
      <c r="G40" s="110"/>
      <c r="H40" s="110"/>
      <c r="I40" s="110"/>
      <c r="J40" s="94"/>
    </row>
    <row r="41" spans="2:10" ht="12.75" customHeight="1" x14ac:dyDescent="0.25">
      <c r="B41" s="93"/>
      <c r="C41" s="138" t="s">
        <v>144</v>
      </c>
      <c r="D41" s="138"/>
      <c r="E41" s="138"/>
      <c r="F41" s="138"/>
      <c r="G41" s="138"/>
      <c r="H41" s="138"/>
      <c r="I41" s="138"/>
      <c r="J41" s="94"/>
    </row>
    <row r="42" spans="2:10" ht="18.75" customHeight="1" thickBot="1" x14ac:dyDescent="0.3">
      <c r="B42" s="114"/>
      <c r="C42" s="115"/>
      <c r="D42" s="115"/>
      <c r="E42" s="115"/>
      <c r="F42" s="115"/>
      <c r="G42" s="115"/>
      <c r="H42" s="115"/>
      <c r="I42" s="115"/>
      <c r="J42" s="11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E79F9-6ED8-4F1A-A90C-3CBD730D890A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75" customWidth="1"/>
    <col min="2" max="2" width="11.453125" style="75"/>
    <col min="3" max="3" width="12.81640625" style="75" customWidth="1"/>
    <col min="4" max="4" width="22" style="75" customWidth="1"/>
    <col min="5" max="8" width="11.453125" style="75"/>
    <col min="9" max="9" width="24.81640625" style="75" customWidth="1"/>
    <col min="10" max="10" width="12.54296875" style="75" customWidth="1"/>
    <col min="11" max="11" width="1.81640625" style="75" customWidth="1"/>
    <col min="12" max="16384" width="11.453125" style="75"/>
  </cols>
  <sheetData>
    <row r="1" spans="2:10" ht="18" customHeight="1" thickBot="1" x14ac:dyDescent="0.3"/>
    <row r="2" spans="2:10" ht="19.5" customHeight="1" x14ac:dyDescent="0.25">
      <c r="B2" s="76"/>
      <c r="C2" s="77"/>
      <c r="D2" s="130" t="s">
        <v>145</v>
      </c>
      <c r="E2" s="131"/>
      <c r="F2" s="131"/>
      <c r="G2" s="131"/>
      <c r="H2" s="131"/>
      <c r="I2" s="132"/>
      <c r="J2" s="136" t="s">
        <v>122</v>
      </c>
    </row>
    <row r="3" spans="2:10" ht="15.75" customHeight="1" thickBot="1" x14ac:dyDescent="0.3">
      <c r="B3" s="78"/>
      <c r="C3" s="79"/>
      <c r="D3" s="133"/>
      <c r="E3" s="134"/>
      <c r="F3" s="134"/>
      <c r="G3" s="134"/>
      <c r="H3" s="134"/>
      <c r="I3" s="135"/>
      <c r="J3" s="137"/>
    </row>
    <row r="4" spans="2:10" ht="13" x14ac:dyDescent="0.25">
      <c r="B4" s="78"/>
      <c r="C4" s="79"/>
      <c r="E4" s="81"/>
      <c r="F4" s="81"/>
      <c r="G4" s="81"/>
      <c r="H4" s="81"/>
      <c r="I4" s="82"/>
      <c r="J4" s="83"/>
    </row>
    <row r="5" spans="2:10" ht="13" x14ac:dyDescent="0.25">
      <c r="B5" s="78"/>
      <c r="C5" s="79"/>
      <c r="D5" s="139" t="s">
        <v>146</v>
      </c>
      <c r="E5" s="140"/>
      <c r="F5" s="140"/>
      <c r="G5" s="140"/>
      <c r="H5" s="140"/>
      <c r="I5" s="141"/>
      <c r="J5" s="86" t="s">
        <v>147</v>
      </c>
    </row>
    <row r="6" spans="2:10" ht="13.5" thickBot="1" x14ac:dyDescent="0.3">
      <c r="B6" s="87"/>
      <c r="C6" s="88"/>
      <c r="D6" s="89"/>
      <c r="E6" s="90"/>
      <c r="F6" s="90"/>
      <c r="G6" s="90"/>
      <c r="H6" s="90"/>
      <c r="I6" s="91"/>
      <c r="J6" s="92"/>
    </row>
    <row r="7" spans="2:10" x14ac:dyDescent="0.25">
      <c r="B7" s="93"/>
      <c r="J7" s="94"/>
    </row>
    <row r="8" spans="2:10" x14ac:dyDescent="0.25">
      <c r="B8" s="93"/>
      <c r="J8" s="94"/>
    </row>
    <row r="9" spans="2:10" x14ac:dyDescent="0.25">
      <c r="B9" s="93"/>
      <c r="C9" s="75" t="str">
        <f ca="1">+'FOR-CSA-018'!C9</f>
        <v>Santiago de Cali, abril 24 2025</v>
      </c>
      <c r="D9" s="97"/>
      <c r="E9" s="96"/>
      <c r="J9" s="94"/>
    </row>
    <row r="10" spans="2:10" ht="13" x14ac:dyDescent="0.3">
      <c r="B10" s="93"/>
      <c r="C10" s="95"/>
      <c r="J10" s="94"/>
    </row>
    <row r="11" spans="2:10" ht="13" x14ac:dyDescent="0.3">
      <c r="B11" s="93"/>
      <c r="C11" s="95" t="str">
        <f>+'FOR-CSA-018'!C12</f>
        <v>Señores : CLINICA UNIVERSIDAD BOLIVARIANA</v>
      </c>
      <c r="J11" s="94"/>
    </row>
    <row r="12" spans="2:10" ht="13" x14ac:dyDescent="0.3">
      <c r="B12" s="93"/>
      <c r="C12" s="95" t="str">
        <f>+'FOR-CSA-018'!C13</f>
        <v>NIT: 890902922</v>
      </c>
      <c r="J12" s="94"/>
    </row>
    <row r="13" spans="2:10" x14ac:dyDescent="0.25">
      <c r="B13" s="93"/>
      <c r="J13" s="94"/>
    </row>
    <row r="14" spans="2:10" x14ac:dyDescent="0.25">
      <c r="B14" s="93"/>
      <c r="C14" s="75" t="s">
        <v>148</v>
      </c>
      <c r="J14" s="94"/>
    </row>
    <row r="15" spans="2:10" x14ac:dyDescent="0.25">
      <c r="B15" s="93"/>
      <c r="C15" s="98"/>
      <c r="J15" s="94"/>
    </row>
    <row r="16" spans="2:10" ht="13" x14ac:dyDescent="0.3">
      <c r="B16" s="93"/>
      <c r="C16" s="117"/>
      <c r="D16" s="96"/>
      <c r="H16" s="118" t="s">
        <v>126</v>
      </c>
      <c r="I16" s="118" t="s">
        <v>127</v>
      </c>
      <c r="J16" s="94"/>
    </row>
    <row r="17" spans="2:10" ht="13" x14ac:dyDescent="0.3">
      <c r="B17" s="93"/>
      <c r="C17" s="95" t="str">
        <f>+'FOR-CSA-018'!C17</f>
        <v>Con Corte al dia: 31/03/2025</v>
      </c>
      <c r="D17" s="95"/>
      <c r="E17" s="95"/>
      <c r="F17" s="95"/>
      <c r="H17" s="119">
        <f>+SUM(H18:H23)</f>
        <v>2</v>
      </c>
      <c r="I17" s="120">
        <f>+SUM(I18:I23)</f>
        <v>22844929</v>
      </c>
      <c r="J17" s="94"/>
    </row>
    <row r="18" spans="2:10" x14ac:dyDescent="0.25">
      <c r="B18" s="93"/>
      <c r="C18" s="75" t="s">
        <v>129</v>
      </c>
      <c r="H18" s="121">
        <f>+'FOR-CSA-018'!H19</f>
        <v>1</v>
      </c>
      <c r="I18" s="122">
        <f>+'FOR-CSA-018'!I19</f>
        <v>18944396</v>
      </c>
      <c r="J18" s="94"/>
    </row>
    <row r="19" spans="2:10" x14ac:dyDescent="0.25">
      <c r="B19" s="93"/>
      <c r="C19" s="75" t="s">
        <v>130</v>
      </c>
      <c r="H19" s="121">
        <f>+'FOR-CSA-018'!H20</f>
        <v>0</v>
      </c>
      <c r="I19" s="122">
        <f>+'FOR-CSA-018'!I20</f>
        <v>0</v>
      </c>
      <c r="J19" s="94"/>
    </row>
    <row r="20" spans="2:10" x14ac:dyDescent="0.25">
      <c r="B20" s="93"/>
      <c r="C20" s="75" t="s">
        <v>131</v>
      </c>
      <c r="H20" s="121">
        <f>+'FOR-CSA-018'!H21</f>
        <v>0</v>
      </c>
      <c r="I20" s="122">
        <f>+'FOR-CSA-018'!I21</f>
        <v>0</v>
      </c>
      <c r="J20" s="94"/>
    </row>
    <row r="21" spans="2:10" x14ac:dyDescent="0.25">
      <c r="B21" s="93"/>
      <c r="C21" s="75" t="s">
        <v>132</v>
      </c>
      <c r="H21" s="121">
        <f>+'FOR-CSA-018'!H22</f>
        <v>0</v>
      </c>
      <c r="I21" s="122">
        <f>+'FOR-CSA-018'!I22</f>
        <v>0</v>
      </c>
      <c r="J21" s="94"/>
    </row>
    <row r="22" spans="2:10" x14ac:dyDescent="0.25">
      <c r="B22" s="93"/>
      <c r="C22" s="75" t="s">
        <v>133</v>
      </c>
      <c r="H22" s="121">
        <f>+'FOR-CSA-018'!H23</f>
        <v>0</v>
      </c>
      <c r="I22" s="122">
        <f>+'FOR-CSA-018'!I23</f>
        <v>0</v>
      </c>
      <c r="J22" s="94"/>
    </row>
    <row r="23" spans="2:10" x14ac:dyDescent="0.25">
      <c r="B23" s="93"/>
      <c r="C23" s="75" t="s">
        <v>149</v>
      </c>
      <c r="H23" s="121">
        <f>+'FOR-CSA-018'!H24</f>
        <v>1</v>
      </c>
      <c r="I23" s="122">
        <f>+'FOR-CSA-018'!I24</f>
        <v>3900533</v>
      </c>
      <c r="J23" s="94"/>
    </row>
    <row r="24" spans="2:10" ht="13" x14ac:dyDescent="0.3">
      <c r="B24" s="93"/>
      <c r="C24" s="95" t="s">
        <v>150</v>
      </c>
      <c r="D24" s="95"/>
      <c r="E24" s="95"/>
      <c r="F24" s="95"/>
      <c r="H24" s="119">
        <f>SUM(H18:H23)</f>
        <v>2</v>
      </c>
      <c r="I24" s="120">
        <f>+SUBTOTAL(9,I18:I23)</f>
        <v>22844929</v>
      </c>
      <c r="J24" s="94"/>
    </row>
    <row r="25" spans="2:10" ht="13.5" thickBot="1" x14ac:dyDescent="0.35">
      <c r="B25" s="93"/>
      <c r="C25" s="95"/>
      <c r="D25" s="95"/>
      <c r="H25" s="123"/>
      <c r="I25" s="124"/>
      <c r="J25" s="94"/>
    </row>
    <row r="26" spans="2:10" ht="13.5" thickTop="1" x14ac:dyDescent="0.3">
      <c r="B26" s="93"/>
      <c r="C26" s="95"/>
      <c r="D26" s="95"/>
      <c r="H26" s="110"/>
      <c r="I26" s="104"/>
      <c r="J26" s="94"/>
    </row>
    <row r="27" spans="2:10" ht="13" x14ac:dyDescent="0.3">
      <c r="B27" s="93"/>
      <c r="C27" s="95"/>
      <c r="D27" s="95"/>
      <c r="H27" s="110"/>
      <c r="I27" s="104"/>
      <c r="J27" s="94"/>
    </row>
    <row r="28" spans="2:10" ht="13" x14ac:dyDescent="0.3">
      <c r="B28" s="93"/>
      <c r="C28" s="95"/>
      <c r="D28" s="95"/>
      <c r="H28" s="110"/>
      <c r="I28" s="104"/>
      <c r="J28" s="94"/>
    </row>
    <row r="29" spans="2:10" x14ac:dyDescent="0.25">
      <c r="B29" s="93"/>
      <c r="G29" s="110"/>
      <c r="H29" s="110"/>
      <c r="I29" s="110"/>
      <c r="J29" s="94"/>
    </row>
    <row r="30" spans="2:10" ht="13.5" thickBot="1" x14ac:dyDescent="0.35">
      <c r="B30" s="93"/>
      <c r="C30" s="111" t="str">
        <f>+'FOR-CSA-018'!C37</f>
        <v xml:space="preserve">Sonia Beatriz Arboleda </v>
      </c>
      <c r="D30" s="111"/>
      <c r="G30" s="111" t="str">
        <f>+'FOR-CSA-018'!H37</f>
        <v>Lizeth Ome G.</v>
      </c>
      <c r="H30" s="112"/>
      <c r="I30" s="110"/>
      <c r="J30" s="94"/>
    </row>
    <row r="31" spans="2:10" ht="13" x14ac:dyDescent="0.3">
      <c r="B31" s="93"/>
      <c r="C31" s="113" t="str">
        <f>+'FOR-CSA-018'!C38</f>
        <v>Auxiliar Administrativa de Cartera</v>
      </c>
      <c r="D31" s="113"/>
      <c r="G31" s="113" t="str">
        <f>+'FOR-CSA-018'!H38</f>
        <v>Cartera - Cuentas Salud</v>
      </c>
      <c r="H31" s="110"/>
      <c r="I31" s="110"/>
      <c r="J31" s="94"/>
    </row>
    <row r="32" spans="2:10" ht="13" x14ac:dyDescent="0.3">
      <c r="B32" s="93"/>
      <c r="C32" s="113" t="str">
        <f>+'FOR-CSA-018'!C39</f>
        <v>CLINICA UNIVERSIDAD BOLIVARIANA</v>
      </c>
      <c r="D32" s="113"/>
      <c r="G32" s="113" t="str">
        <f>+'FOR-CSA-018'!H39</f>
        <v>EPS Comfenalco Valle.</v>
      </c>
      <c r="H32" s="110"/>
      <c r="I32" s="110"/>
      <c r="J32" s="94"/>
    </row>
    <row r="33" spans="2:10" ht="13" x14ac:dyDescent="0.3">
      <c r="B33" s="93"/>
      <c r="C33" s="113"/>
      <c r="D33" s="113"/>
      <c r="G33" s="113"/>
      <c r="H33" s="110"/>
      <c r="I33" s="110"/>
      <c r="J33" s="94"/>
    </row>
    <row r="34" spans="2:10" ht="13" x14ac:dyDescent="0.3">
      <c r="B34" s="93"/>
      <c r="C34" s="113"/>
      <c r="D34" s="113"/>
      <c r="G34" s="113"/>
      <c r="H34" s="110"/>
      <c r="I34" s="110"/>
      <c r="J34" s="94"/>
    </row>
    <row r="35" spans="2:10" ht="14" x14ac:dyDescent="0.25">
      <c r="B35" s="93"/>
      <c r="C35" s="142" t="s">
        <v>151</v>
      </c>
      <c r="D35" s="142"/>
      <c r="E35" s="142"/>
      <c r="F35" s="142"/>
      <c r="G35" s="142"/>
      <c r="H35" s="142"/>
      <c r="I35" s="142"/>
      <c r="J35" s="94"/>
    </row>
    <row r="36" spans="2:10" ht="13" x14ac:dyDescent="0.3">
      <c r="B36" s="93"/>
      <c r="C36" s="113"/>
      <c r="D36" s="113"/>
      <c r="G36" s="113"/>
      <c r="H36" s="110"/>
      <c r="I36" s="110"/>
      <c r="J36" s="94"/>
    </row>
    <row r="37" spans="2:10" ht="18.75" customHeight="1" thickBot="1" x14ac:dyDescent="0.3">
      <c r="B37" s="114"/>
      <c r="C37" s="115"/>
      <c r="D37" s="115"/>
      <c r="E37" s="115"/>
      <c r="F37" s="115"/>
      <c r="G37" s="112"/>
      <c r="H37" s="112"/>
      <c r="I37" s="112"/>
      <c r="J37" s="11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 Angela FA. Espinal Bedoya</dc:creator>
  <cp:lastModifiedBy>Stefany Arana Garcia</cp:lastModifiedBy>
  <cp:lastPrinted>2020-02-07T16:19:37Z</cp:lastPrinted>
  <dcterms:created xsi:type="dcterms:W3CDTF">2019-02-11T20:07:18Z</dcterms:created>
  <dcterms:modified xsi:type="dcterms:W3CDTF">2025-04-24T15:27:53Z</dcterms:modified>
</cp:coreProperties>
</file>